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mexico-my.sharepoint.com/personal/angeles_vazquez_ine_mx/Documents/_AVA_SUB_23-24/00_PEF-PEL_2023-2024/_10_Partidos Políticos/Bloque 3/1_Guerrero/GRO OPL Premisas y modelos PEL/"/>
    </mc:Choice>
  </mc:AlternateContent>
  <xr:revisionPtr revIDLastSave="23" documentId="13_ncr:1_{E3575110-6644-416D-B8BB-B7D5CA267956}" xr6:coauthVersionLast="47" xr6:coauthVersionMax="47" xr10:uidLastSave="{DC1F088A-0272-44F7-B2C4-B6BA5ECAD529}"/>
  <bookViews>
    <workbookView xWindow="-28920" yWindow="-30" windowWidth="29040" windowHeight="15840" tabRatio="617" firstSheet="1" activeTab="1" xr2:uid="{00000000-000D-0000-FFFF-FFFF00000000}"/>
  </bookViews>
  <sheets>
    <sheet name="Premisas PEL (13 min)" sheetId="1" state="hidden" r:id="rId1"/>
    <sheet name="Cálculo PEL 70-30 (13 min)" sheetId="2" r:id="rId2"/>
    <sheet name="Modelo PEL Precampaña 23 días" sheetId="3" r:id="rId3"/>
  </sheets>
  <definedNames>
    <definedName name="_xlnm._FilterDatabase" localSheetId="2" hidden="1">'Modelo PEL Precampaña 23 días'!$A$6:$S$33</definedName>
    <definedName name="_xlnm.Print_Area" localSheetId="1">'Cálculo PEL 70-30 (13 min)'!$A$1:$H$23</definedName>
    <definedName name="_xlnm.Print_Area" localSheetId="2">'Modelo PEL Precampaña 23 días'!$A$4:$A$28</definedName>
    <definedName name="_xlnm.Print_Area" localSheetId="0">'Premisas PEL (13 min)'!$A$1:$G$23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11" i="1"/>
  <c r="F6" i="1" l="1"/>
  <c r="D26" i="1"/>
  <c r="C26" i="1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D51" i="3" s="1"/>
  <c r="C52" i="3"/>
  <c r="C36" i="3"/>
  <c r="E6" i="2"/>
  <c r="G6" i="2" s="1"/>
  <c r="E7" i="2"/>
  <c r="G7" i="2" s="1"/>
  <c r="E14" i="2"/>
  <c r="G14" i="2" s="1"/>
  <c r="E15" i="2"/>
  <c r="G15" i="2" s="1"/>
  <c r="D5" i="2"/>
  <c r="E5" i="2" s="1"/>
  <c r="G5" i="2" s="1"/>
  <c r="D6" i="2"/>
  <c r="D7" i="2"/>
  <c r="D8" i="2"/>
  <c r="E8" i="2" s="1"/>
  <c r="G8" i="2" s="1"/>
  <c r="D9" i="2"/>
  <c r="E9" i="2" s="1"/>
  <c r="G9" i="2" s="1"/>
  <c r="D10" i="2"/>
  <c r="E10" i="2" s="1"/>
  <c r="G10" i="2" s="1"/>
  <c r="D11" i="2"/>
  <c r="E11" i="2" s="1"/>
  <c r="G11" i="2" s="1"/>
  <c r="D12" i="2"/>
  <c r="E12" i="2" s="1"/>
  <c r="G12" i="2" s="1"/>
  <c r="D13" i="2"/>
  <c r="E13" i="2" s="1"/>
  <c r="G13" i="2" s="1"/>
  <c r="D14" i="2"/>
  <c r="F14" i="2" s="1"/>
  <c r="D15" i="2"/>
  <c r="D16" i="2"/>
  <c r="E16" i="2" s="1"/>
  <c r="G16" i="2" s="1"/>
  <c r="D17" i="2"/>
  <c r="E17" i="2" s="1"/>
  <c r="G17" i="2" s="1"/>
  <c r="D18" i="2"/>
  <c r="E18" i="2" s="1"/>
  <c r="G18" i="2" s="1"/>
  <c r="B4" i="2"/>
  <c r="C14" i="2"/>
  <c r="B14" i="2"/>
  <c r="F13" i="2"/>
  <c r="C13" i="2"/>
  <c r="B13" i="2"/>
  <c r="C12" i="2"/>
  <c r="B12" i="2"/>
  <c r="F11" i="2"/>
  <c r="C11" i="2"/>
  <c r="B11" i="2"/>
  <c r="C16" i="2"/>
  <c r="B16" i="2"/>
  <c r="F15" i="2"/>
  <c r="C15" i="2"/>
  <c r="B15" i="2"/>
  <c r="J27" i="1"/>
  <c r="K24" i="1" s="1"/>
  <c r="C23" i="1" s="1"/>
  <c r="K25" i="1"/>
  <c r="C24" i="1" s="1"/>
  <c r="K23" i="1"/>
  <c r="C22" i="1" s="1"/>
  <c r="K21" i="1"/>
  <c r="C20" i="1" s="1"/>
  <c r="K19" i="1"/>
  <c r="C18" i="1" s="1"/>
  <c r="K17" i="1"/>
  <c r="C16" i="1" s="1"/>
  <c r="K15" i="1"/>
  <c r="C14" i="1" s="1"/>
  <c r="K13" i="1"/>
  <c r="C12" i="1" s="1"/>
  <c r="F12" i="2" l="1"/>
  <c r="F16" i="2"/>
  <c r="K26" i="1"/>
  <c r="C25" i="1" s="1"/>
  <c r="K12" i="1"/>
  <c r="K14" i="1"/>
  <c r="C13" i="1" s="1"/>
  <c r="K16" i="1"/>
  <c r="C15" i="1" s="1"/>
  <c r="K18" i="1"/>
  <c r="C17" i="1" s="1"/>
  <c r="K20" i="1"/>
  <c r="C19" i="1" s="1"/>
  <c r="K22" i="1"/>
  <c r="C21" i="1" s="1"/>
  <c r="K27" i="1" l="1"/>
  <c r="C11" i="1"/>
  <c r="C53" i="3" l="1"/>
  <c r="A1" i="2" l="1"/>
  <c r="G6" i="1" l="1"/>
  <c r="E3" i="2" l="1"/>
  <c r="B10" i="2"/>
  <c r="C5" i="2"/>
  <c r="C4" i="2"/>
  <c r="B17" i="2"/>
  <c r="B18" i="2"/>
  <c r="C6" i="2"/>
  <c r="C7" i="2"/>
  <c r="B5" i="2"/>
  <c r="C8" i="2"/>
  <c r="B6" i="2"/>
  <c r="C18" i="2"/>
  <c r="C9" i="2"/>
  <c r="B7" i="2"/>
  <c r="C17" i="2"/>
  <c r="C10" i="2"/>
  <c r="B8" i="2"/>
  <c r="B9" i="2"/>
  <c r="F7" i="2"/>
  <c r="F8" i="2"/>
  <c r="F6" i="2"/>
  <c r="F18" i="2"/>
  <c r="F5" i="2"/>
  <c r="F9" i="2"/>
  <c r="F10" i="2"/>
  <c r="F17" i="2"/>
  <c r="J6" i="1"/>
  <c r="J5" i="1"/>
  <c r="B3" i="2"/>
  <c r="B2" i="2"/>
  <c r="C19" i="2" l="1"/>
  <c r="B19" i="2"/>
  <c r="K5" i="1"/>
  <c r="K6" i="1" s="1"/>
  <c r="K7" i="1" s="1"/>
  <c r="K9" i="1" s="1"/>
  <c r="J7" i="1"/>
  <c r="J8" i="1" s="1"/>
  <c r="J9" i="1" l="1"/>
  <c r="D4" i="2" l="1"/>
  <c r="F4" i="2" l="1"/>
  <c r="F19" i="2" s="1"/>
  <c r="E4" i="2"/>
  <c r="E19" i="2" s="1"/>
  <c r="D19" i="2"/>
  <c r="H11" i="2" l="1"/>
  <c r="H12" i="2"/>
  <c r="H13" i="2"/>
  <c r="H14" i="2"/>
  <c r="H16" i="2"/>
  <c r="H15" i="2"/>
  <c r="H18" i="2"/>
  <c r="H17" i="2"/>
  <c r="H5" i="2"/>
  <c r="H9" i="2"/>
  <c r="H6" i="2"/>
  <c r="H7" i="2"/>
  <c r="H10" i="2"/>
  <c r="H8" i="2"/>
  <c r="G4" i="2"/>
  <c r="G19" i="2" s="1"/>
  <c r="B49" i="3" l="1"/>
  <c r="D49" i="3" s="1"/>
  <c r="E24" i="1"/>
  <c r="E15" i="1"/>
  <c r="B40" i="3"/>
  <c r="D40" i="3" s="1"/>
  <c r="B47" i="3"/>
  <c r="D47" i="3" s="1"/>
  <c r="E22" i="1"/>
  <c r="B50" i="3"/>
  <c r="D50" i="3" s="1"/>
  <c r="E25" i="1"/>
  <c r="B39" i="3"/>
  <c r="D39" i="3" s="1"/>
  <c r="E14" i="1"/>
  <c r="E21" i="1"/>
  <c r="B46" i="3"/>
  <c r="D46" i="3" s="1"/>
  <c r="E23" i="1"/>
  <c r="B48" i="3"/>
  <c r="D48" i="3" s="1"/>
  <c r="E13" i="1"/>
  <c r="B38" i="3"/>
  <c r="D38" i="3" s="1"/>
  <c r="E20" i="1"/>
  <c r="B45" i="3"/>
  <c r="D45" i="3" s="1"/>
  <c r="E16" i="1"/>
  <c r="B41" i="3"/>
  <c r="D41" i="3" s="1"/>
  <c r="E19" i="1"/>
  <c r="B44" i="3"/>
  <c r="D44" i="3" s="1"/>
  <c r="E17" i="1"/>
  <c r="B42" i="3"/>
  <c r="D42" i="3" s="1"/>
  <c r="E12" i="1"/>
  <c r="B37" i="3"/>
  <c r="D37" i="3" s="1"/>
  <c r="B43" i="3"/>
  <c r="D43" i="3" s="1"/>
  <c r="E18" i="1"/>
  <c r="H4" i="2"/>
  <c r="H19" i="2" l="1"/>
  <c r="E11" i="1"/>
  <c r="E26" i="1" s="1"/>
  <c r="E27" i="1" s="1"/>
  <c r="C22" i="2" s="1"/>
  <c r="B52" i="3" s="1"/>
  <c r="D52" i="3" s="1"/>
  <c r="B36" i="3"/>
  <c r="D36" i="3" s="1"/>
  <c r="B53" i="3" l="1"/>
  <c r="D53" i="3" s="1"/>
</calcChain>
</file>

<file path=xl/sharedStrings.xml><?xml version="1.0" encoding="utf-8"?>
<sst xmlns="http://schemas.openxmlformats.org/spreadsheetml/2006/main" count="715" uniqueCount="84">
  <si>
    <t>ENTIDAD</t>
  </si>
  <si>
    <t>GUERRERO</t>
  </si>
  <si>
    <t>FASE</t>
  </si>
  <si>
    <t>PROCESO ELECTORAL LOCAL 2023-2024</t>
  </si>
  <si>
    <t>Validaciones</t>
  </si>
  <si>
    <t>DIAS</t>
  </si>
  <si>
    <t>MINUTOS</t>
  </si>
  <si>
    <t>PROMOCIONALES DIARIOS</t>
  </si>
  <si>
    <t>PROMOCIONALES PERIODO</t>
  </si>
  <si>
    <t>PORCENTAJE MÍNIMO</t>
  </si>
  <si>
    <t>Núm. de PP:</t>
  </si>
  <si>
    <t>Sobrantes del 30%</t>
  </si>
  <si>
    <t>PARTIDOS</t>
  </si>
  <si>
    <t>PORCENTAJE DE VOTACIÓN</t>
  </si>
  <si>
    <t>PORCENTAJE CORRESPONDIENTE AL 70%</t>
  </si>
  <si>
    <t>PROMOCIONALES PRECAMPAÑA</t>
  </si>
  <si>
    <t xml:space="preserve">TABLA DE RESULTADOS DE LA VOTACIÓN NACIONAL EMITIDA DIPUTACIONES DE MAYORÍA RELATIVA </t>
  </si>
  <si>
    <t xml:space="preserve">PAN </t>
  </si>
  <si>
    <t>PARTICIPANTES</t>
  </si>
  <si>
    <t>VOTACION</t>
  </si>
  <si>
    <t>PORCENTAJE</t>
  </si>
  <si>
    <t>PRI</t>
  </si>
  <si>
    <t>Partido Acción Nacional</t>
  </si>
  <si>
    <t>PRD</t>
  </si>
  <si>
    <t>Partido Revolucionario Institucional</t>
  </si>
  <si>
    <t>PT</t>
  </si>
  <si>
    <t>Partido de la Revolución Democrática</t>
  </si>
  <si>
    <t>PVEM</t>
  </si>
  <si>
    <t>Partido del Trabajo</t>
  </si>
  <si>
    <t>MC</t>
  </si>
  <si>
    <t>Partido Verde Ecologista de México</t>
  </si>
  <si>
    <t>MORENA</t>
  </si>
  <si>
    <t>Movimiento Ciudadano</t>
  </si>
  <si>
    <t>MA</t>
  </si>
  <si>
    <t>Morena</t>
  </si>
  <si>
    <t>FXM</t>
  </si>
  <si>
    <t>México Avanza</t>
  </si>
  <si>
    <t>PSG</t>
  </si>
  <si>
    <t>Fuerza por México Guerrero</t>
  </si>
  <si>
    <t>PES</t>
  </si>
  <si>
    <t>Partido de la Sustentabilidad Guerrerense</t>
  </si>
  <si>
    <t>PAC</t>
  </si>
  <si>
    <t>Partido Encuentro Solidario Guerrero</t>
  </si>
  <si>
    <t>MLG</t>
  </si>
  <si>
    <t>Partido Alianza Ciudadana</t>
  </si>
  <si>
    <t>PBG</t>
  </si>
  <si>
    <t>Movimiento Laborista Guerrero</t>
  </si>
  <si>
    <t>REGENERACIÓN</t>
  </si>
  <si>
    <t>Partido del Bienestar Guerrero</t>
  </si>
  <si>
    <t>TOTAL</t>
  </si>
  <si>
    <t>Regeneración</t>
  </si>
  <si>
    <t>Promocionales sobrantes para el INE:</t>
  </si>
  <si>
    <t xml:space="preserve">VOTACIÓN </t>
  </si>
  <si>
    <t>Partido político</t>
  </si>
  <si>
    <t>Promocionales que le corresponde a cada partido político
(A + C)</t>
  </si>
  <si>
    <t>Promocionales aplicando la cláusula de maximización
(Art. 15, Numeral 12 del RRTME)</t>
  </si>
  <si>
    <t>Fracciones de promocionales sobrantes del 30% igualitario</t>
  </si>
  <si>
    <t>Porcentaje correspondiente al 70%
(resultados de la última Elección de Diputaciones Locales)</t>
  </si>
  <si>
    <t>Fracciones de promocionales sobrantes del 70% proporcional</t>
  </si>
  <si>
    <t>morena</t>
  </si>
  <si>
    <t>PRECAMPAÑA</t>
  </si>
  <si>
    <t>N° Promocional</t>
  </si>
  <si>
    <t>MA-L</t>
  </si>
  <si>
    <t>MORENA-L</t>
  </si>
  <si>
    <t>PRI-L</t>
  </si>
  <si>
    <t>PRD-L</t>
  </si>
  <si>
    <t>MC-L</t>
  </si>
  <si>
    <t>REGENERACIÓN-L</t>
  </si>
  <si>
    <t>PVEM-L</t>
  </si>
  <si>
    <t>PAN-L</t>
  </si>
  <si>
    <t>PBG-L</t>
  </si>
  <si>
    <t>PT-L</t>
  </si>
  <si>
    <t>MLG-L</t>
  </si>
  <si>
    <t>PAC-L</t>
  </si>
  <si>
    <t>PSG-L</t>
  </si>
  <si>
    <t>INE</t>
  </si>
  <si>
    <t>PES-L</t>
  </si>
  <si>
    <t>FXMG-L</t>
  </si>
  <si>
    <t>Partido</t>
  </si>
  <si>
    <t>Promocionales</t>
  </si>
  <si>
    <t>Conteo</t>
  </si>
  <si>
    <t>Diferencia</t>
  </si>
  <si>
    <t>SORTEO</t>
  </si>
  <si>
    <t>C.I.-L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</si>
</sst>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0.0000"/>
    <numFmt numFmtId="165" formatCode="0.0"/>
    <numFmt numFmtId="166" formatCode="dd"/>
    <numFmt numFmtId="167" formatCode="mmm"/>
    <numFmt numFmtId="168" formatCode="ddd"/>
    <numFmt numFmtId="169" formatCode="#,##0.000"/>
    <numFmt numFmtId="170" formatCode="0.00000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b/>
      <sz val="11"/>
      <color rgb="FFFFFF66"/>
      <name val="Arial"/>
      <family val="2"/>
    </font>
    <font>
      <b/>
      <sz val="11"/>
      <color rgb="FFD22881"/>
      <name val="Arial"/>
      <family val="2"/>
    </font>
    <font>
      <sz val="11"/>
      <color indexed="8"/>
      <name val="Calibri"/>
      <family val="2"/>
      <scheme val="minor"/>
    </font>
    <font>
      <b/>
      <sz val="9"/>
      <color theme="1"/>
      <name val="Arial Narrow"/>
      <family val="2"/>
    </font>
    <font>
      <sz val="9"/>
      <name val="Arial Narrow"/>
      <family val="2"/>
    </font>
    <font>
      <b/>
      <sz val="9"/>
      <color rgb="FF000000"/>
      <name val="Arial Narrow"/>
      <family val="2"/>
    </font>
    <font>
      <b/>
      <sz val="9"/>
      <color theme="1" tint="0.34998626667073579"/>
      <name val="Arial Narrow"/>
      <family val="2"/>
    </font>
    <font>
      <b/>
      <sz val="11"/>
      <color rgb="FF474343"/>
      <name val="Arial"/>
      <family val="2"/>
    </font>
    <font>
      <b/>
      <sz val="11"/>
      <color rgb="FFFF0303"/>
      <name val="Arial"/>
      <family val="2"/>
    </font>
    <font>
      <b/>
      <sz val="11"/>
      <color theme="7" tint="0.59999389629810485"/>
      <name val="Arial"/>
      <family val="2"/>
    </font>
    <font>
      <b/>
      <sz val="11"/>
      <color rgb="FF982222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130A0"/>
      </patternFill>
    </fill>
    <fill>
      <patternFill patternType="solid">
        <fgColor rgb="FF00478E"/>
      </patternFill>
    </fill>
    <fill>
      <patternFill patternType="solid">
        <fgColor rgb="FFF7D217"/>
      </patternFill>
    </fill>
    <fill>
      <patternFill patternType="solid">
        <fgColor rgb="FF00B141"/>
      </patternFill>
    </fill>
    <fill>
      <patternFill patternType="solid">
        <fgColor rgb="FFF78E1E"/>
      </patternFill>
    </fill>
    <fill>
      <patternFill patternType="solid">
        <fgColor rgb="FFAF2730"/>
      </patternFill>
    </fill>
    <fill>
      <patternFill patternType="solid">
        <fgColor rgb="FFFFA600"/>
      </patternFill>
    </fill>
    <fill>
      <patternFill patternType="solid">
        <fgColor rgb="FFFFFFFF"/>
      </patternFill>
    </fill>
    <fill>
      <patternFill patternType="solid">
        <fgColor rgb="FF007B33"/>
      </patternFill>
    </fill>
    <fill>
      <patternFill patternType="solid">
        <fgColor rgb="FF983DFA"/>
      </patternFill>
    </fill>
    <fill>
      <patternFill patternType="solid">
        <fgColor rgb="FFFF00DD"/>
      </patternFill>
    </fill>
    <fill>
      <patternFill patternType="solid">
        <fgColor rgb="FFFF530F"/>
      </patternFill>
    </fill>
    <fill>
      <patternFill patternType="solid">
        <fgColor rgb="FF9C383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</borders>
  <cellStyleXfs count="12">
    <xf numFmtId="0" fontId="0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0" fontId="6" fillId="0" borderId="0"/>
    <xf numFmtId="0" fontId="4" fillId="0" borderId="0"/>
    <xf numFmtId="0" fontId="4" fillId="0" borderId="0"/>
    <xf numFmtId="0" fontId="7" fillId="0" borderId="0"/>
    <xf numFmtId="9" fontId="7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</cellStyleXfs>
  <cellXfs count="99">
    <xf numFmtId="0" fontId="0" fillId="0" borderId="0" xfId="0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3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vertical="center"/>
    </xf>
    <xf numFmtId="0" fontId="8" fillId="4" borderId="2" xfId="5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3" fontId="9" fillId="0" borderId="0" xfId="0" applyNumberFormat="1" applyFont="1"/>
    <xf numFmtId="166" fontId="9" fillId="5" borderId="1" xfId="0" applyNumberFormat="1" applyFont="1" applyFill="1" applyBorder="1" applyAlignment="1">
      <alignment horizontal="center" vertical="center"/>
    </xf>
    <xf numFmtId="167" fontId="9" fillId="5" borderId="1" xfId="0" applyNumberFormat="1" applyFont="1" applyFill="1" applyBorder="1" applyAlignment="1">
      <alignment horizontal="center" vertical="center"/>
    </xf>
    <xf numFmtId="168" fontId="9" fillId="5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/>
    </xf>
    <xf numFmtId="0" fontId="9" fillId="0" borderId="0" xfId="0" applyFont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9" fontId="9" fillId="0" borderId="1" xfId="0" applyNumberFormat="1" applyFont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169" fontId="9" fillId="8" borderId="6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0" fontId="9" fillId="9" borderId="1" xfId="0" applyNumberFormat="1" applyFont="1" applyFill="1" applyBorder="1" applyAlignment="1">
      <alignment horizontal="right" vertical="center"/>
    </xf>
    <xf numFmtId="170" fontId="10" fillId="3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5" fillId="10" borderId="1" xfId="9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11" borderId="1" xfId="10" applyFont="1" applyFill="1" applyBorder="1" applyAlignment="1">
      <alignment horizontal="center" vertical="center"/>
    </xf>
    <xf numFmtId="0" fontId="15" fillId="6" borderId="1" xfId="10" applyFont="1" applyFill="1" applyBorder="1" applyAlignment="1">
      <alignment horizontal="center" vertical="center"/>
    </xf>
    <xf numFmtId="0" fontId="16" fillId="12" borderId="1" xfId="10" applyFont="1" applyFill="1" applyBorder="1" applyAlignment="1">
      <alignment horizontal="center" vertical="center"/>
    </xf>
    <xf numFmtId="0" fontId="17" fillId="6" borderId="1" xfId="10" applyFont="1" applyFill="1" applyBorder="1" applyAlignment="1">
      <alignment horizontal="center" vertical="center"/>
    </xf>
    <xf numFmtId="0" fontId="15" fillId="13" borderId="1" xfId="10" applyFont="1" applyFill="1" applyBorder="1" applyAlignment="1">
      <alignment horizontal="center" vertical="center"/>
    </xf>
    <xf numFmtId="0" fontId="15" fillId="14" borderId="1" xfId="10" applyFont="1" applyFill="1" applyBorder="1" applyAlignment="1">
      <alignment horizontal="center" vertical="center"/>
    </xf>
    <xf numFmtId="0" fontId="15" fillId="15" borderId="1" xfId="10" applyFont="1" applyFill="1" applyBorder="1" applyAlignment="1">
      <alignment horizontal="center" vertical="center"/>
    </xf>
    <xf numFmtId="170" fontId="2" fillId="0" borderId="1" xfId="8" applyNumberFormat="1" applyFont="1" applyBorder="1"/>
    <xf numFmtId="170" fontId="2" fillId="0" borderId="1" xfId="0" applyNumberFormat="1" applyFont="1" applyBorder="1" applyAlignment="1">
      <alignment horizontal="center" vertical="center"/>
    </xf>
    <xf numFmtId="170" fontId="11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20" fillId="0" borderId="8" xfId="0" applyFont="1" applyBorder="1" applyAlignment="1">
      <alignment vertical="center" wrapText="1"/>
    </xf>
    <xf numFmtId="3" fontId="21" fillId="0" borderId="8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3" fontId="2" fillId="0" borderId="0" xfId="0" applyNumberFormat="1" applyFont="1"/>
    <xf numFmtId="0" fontId="23" fillId="9" borderId="9" xfId="0" applyFont="1" applyFill="1" applyBorder="1" applyAlignment="1">
      <alignment horizontal="center" vertical="center" wrapText="1"/>
    </xf>
    <xf numFmtId="3" fontId="23" fillId="9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/>
    <xf numFmtId="0" fontId="1" fillId="0" borderId="0" xfId="0" applyFont="1" applyAlignment="1"/>
    <xf numFmtId="0" fontId="24" fillId="16" borderId="1" xfId="11" applyFont="1" applyFill="1" applyBorder="1" applyAlignment="1">
      <alignment horizontal="center" vertical="center"/>
    </xf>
    <xf numFmtId="0" fontId="15" fillId="15" borderId="1" xfId="11" applyFont="1" applyFill="1" applyBorder="1" applyAlignment="1">
      <alignment horizontal="center" vertical="center"/>
    </xf>
    <xf numFmtId="0" fontId="16" fillId="12" borderId="1" xfId="11" applyFont="1" applyFill="1" applyBorder="1" applyAlignment="1">
      <alignment horizontal="center" vertical="center"/>
    </xf>
    <xf numFmtId="0" fontId="15" fillId="14" borderId="1" xfId="11" applyFont="1" applyFill="1" applyBorder="1" applyAlignment="1">
      <alignment horizontal="center" vertical="center"/>
    </xf>
    <xf numFmtId="0" fontId="15" fillId="6" borderId="1" xfId="11" applyFont="1" applyFill="1" applyBorder="1" applyAlignment="1">
      <alignment horizontal="center" vertical="center"/>
    </xf>
    <xf numFmtId="0" fontId="25" fillId="17" borderId="1" xfId="11" applyFont="1" applyFill="1" applyBorder="1" applyAlignment="1">
      <alignment horizontal="center" vertical="center"/>
    </xf>
    <xf numFmtId="0" fontId="15" fillId="13" borderId="1" xfId="11" applyFont="1" applyFill="1" applyBorder="1" applyAlignment="1">
      <alignment horizontal="center" vertical="center"/>
    </xf>
    <xf numFmtId="0" fontId="15" fillId="11" borderId="1" xfId="11" applyFont="1" applyFill="1" applyBorder="1" applyAlignment="1">
      <alignment horizontal="center" vertical="center"/>
    </xf>
    <xf numFmtId="0" fontId="26" fillId="22" borderId="1" xfId="11" applyFont="1" applyFill="1" applyBorder="1" applyAlignment="1">
      <alignment horizontal="center" vertical="center"/>
    </xf>
    <xf numFmtId="0" fontId="17" fillId="6" borderId="1" xfId="11" applyFont="1" applyFill="1" applyBorder="1" applyAlignment="1">
      <alignment horizontal="center" vertical="center"/>
    </xf>
    <xf numFmtId="0" fontId="27" fillId="17" borderId="1" xfId="11" applyFont="1" applyFill="1" applyBorder="1" applyAlignment="1">
      <alignment horizontal="center" vertical="center"/>
    </xf>
    <xf numFmtId="0" fontId="15" fillId="21" borderId="1" xfId="11" applyFont="1" applyFill="1" applyBorder="1" applyAlignment="1">
      <alignment horizontal="center" vertical="center"/>
    </xf>
    <xf numFmtId="0" fontId="12" fillId="18" borderId="1" xfId="11" applyFont="1" applyFill="1" applyBorder="1" applyAlignment="1">
      <alignment horizontal="center" vertical="center"/>
    </xf>
    <xf numFmtId="0" fontId="15" fillId="19" borderId="1" xfId="11" applyFont="1" applyFill="1" applyBorder="1" applyAlignment="1">
      <alignment horizontal="center" vertical="center"/>
    </xf>
    <xf numFmtId="0" fontId="15" fillId="20" borderId="1" xfId="11" applyFont="1" applyFill="1" applyBorder="1" applyAlignment="1">
      <alignment horizontal="center" vertical="center"/>
    </xf>
    <xf numFmtId="0" fontId="9" fillId="0" borderId="1" xfId="0" applyFont="1" applyBorder="1" applyAlignment="1"/>
    <xf numFmtId="0" fontId="8" fillId="4" borderId="2" xfId="5" applyFont="1" applyFill="1" applyBorder="1" applyAlignment="1">
      <alignment horizontal="center" vertical="center" wrapText="1"/>
    </xf>
    <xf numFmtId="0" fontId="8" fillId="4" borderId="5" xfId="5" applyFont="1" applyFill="1" applyBorder="1" applyAlignment="1">
      <alignment horizontal="center" vertical="center" wrapText="1"/>
    </xf>
    <xf numFmtId="0" fontId="8" fillId="4" borderId="3" xfId="5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9" fontId="10" fillId="2" borderId="4" xfId="0" applyNumberFormat="1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</cellXfs>
  <cellStyles count="12">
    <cellStyle name="Normal" xfId="0" builtinId="0"/>
    <cellStyle name="Normal 10 3 2" xfId="6" xr:uid="{00000000-0005-0000-0000-000001000000}"/>
    <cellStyle name="Normal 2" xfId="1" xr:uid="{00000000-0005-0000-0000-000002000000}"/>
    <cellStyle name="Normal 2 2" xfId="9" xr:uid="{B7AD85DA-DC1A-47CB-98AD-85D3002F1C7E}"/>
    <cellStyle name="Normal 2 2 2 2" xfId="5" xr:uid="{00000000-0005-0000-0000-000003000000}"/>
    <cellStyle name="Normal 2 3" xfId="4" xr:uid="{00000000-0005-0000-0000-000004000000}"/>
    <cellStyle name="Normal 2 4" xfId="11" xr:uid="{F9B5A6C4-6BB2-42E8-87CE-A09651F48B82}"/>
    <cellStyle name="Normal 3" xfId="2" xr:uid="{00000000-0005-0000-0000-000005000000}"/>
    <cellStyle name="Normal 4" xfId="10" xr:uid="{21F96653-3343-4A19-9291-C98E4CC684D7}"/>
    <cellStyle name="Normal 4 3 3 2" xfId="7" xr:uid="{00000000-0005-0000-0000-000006000000}"/>
    <cellStyle name="Porcentaje" xfId="8" builtinId="5"/>
    <cellStyle name="Porcentual 2" xfId="3" xr:uid="{00000000-0005-0000-0000-000007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C986A4E-6EE6-476D-B3BF-6D4497185045}"/>
  </tableStyles>
  <colors>
    <mruColors>
      <color rgb="FF00FF00"/>
      <color rgb="FFD5007F"/>
      <color rgb="FFE4DFEC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zoomScale="60" zoomScaleNormal="60" zoomScaleSheetLayoutView="110" workbookViewId="0">
      <selection activeCell="G15" sqref="G15"/>
    </sheetView>
  </sheetViews>
  <sheetFormatPr baseColWidth="10" defaultColWidth="11.5546875" defaultRowHeight="13.8" x14ac:dyDescent="0.25"/>
  <cols>
    <col min="1" max="1" width="3.109375" style="14" customWidth="1"/>
    <col min="2" max="2" width="13" style="4" customWidth="1"/>
    <col min="3" max="3" width="23.88671875" style="4" customWidth="1"/>
    <col min="4" max="6" width="23.6640625" style="4" customWidth="1"/>
    <col min="7" max="7" width="19.6640625" style="4" customWidth="1"/>
    <col min="8" max="8" width="13.6640625" style="4" customWidth="1"/>
    <col min="9" max="9" width="45.109375" style="4" bestFit="1" customWidth="1"/>
    <col min="10" max="10" width="14.5546875" style="4" customWidth="1"/>
    <col min="11" max="11" width="20" style="4" customWidth="1"/>
    <col min="12" max="12" width="8" style="4" customWidth="1"/>
    <col min="13" max="13" width="23.44140625" style="4" customWidth="1"/>
    <col min="14" max="14" width="14" style="4" bestFit="1" customWidth="1"/>
    <col min="15" max="16384" width="11.5546875" style="4"/>
  </cols>
  <sheetData>
    <row r="1" spans="1:17" ht="19.95" customHeight="1" x14ac:dyDescent="0.25">
      <c r="A1" s="35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19.95" customHeight="1" x14ac:dyDescent="0.25">
      <c r="A2" s="35"/>
      <c r="B2" s="10" t="s">
        <v>0</v>
      </c>
      <c r="C2" s="37" t="s">
        <v>1</v>
      </c>
      <c r="D2" s="34"/>
      <c r="E2" s="84"/>
      <c r="F2" s="84"/>
      <c r="G2" s="8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ht="19.95" customHeight="1" x14ac:dyDescent="0.25">
      <c r="A3" s="35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ht="25.2" customHeight="1" x14ac:dyDescent="0.25">
      <c r="A4" s="35"/>
      <c r="B4" s="85" t="s">
        <v>2</v>
      </c>
      <c r="C4" s="86"/>
      <c r="D4" s="85" t="s">
        <v>3</v>
      </c>
      <c r="E4" s="85"/>
      <c r="F4" s="85"/>
      <c r="G4" s="85"/>
      <c r="H4" s="34"/>
      <c r="I4" s="89" t="s">
        <v>4</v>
      </c>
      <c r="J4" s="90"/>
      <c r="K4" s="91"/>
      <c r="L4" s="34"/>
      <c r="M4" s="34"/>
      <c r="N4" s="34"/>
      <c r="O4" s="34"/>
      <c r="P4" s="34"/>
      <c r="Q4" s="34"/>
    </row>
    <row r="5" spans="1:17" ht="25.2" customHeight="1" x14ac:dyDescent="0.25">
      <c r="A5" s="35"/>
      <c r="B5" s="85"/>
      <c r="C5" s="86"/>
      <c r="D5" s="15" t="s">
        <v>5</v>
      </c>
      <c r="E5" s="15" t="s">
        <v>6</v>
      </c>
      <c r="F5" s="15" t="s">
        <v>7</v>
      </c>
      <c r="G5" s="15" t="s">
        <v>8</v>
      </c>
      <c r="H5" s="34"/>
      <c r="I5" s="28">
        <v>0.3</v>
      </c>
      <c r="J5" s="58">
        <f>G6*0.3</f>
        <v>179.4</v>
      </c>
      <c r="K5" s="37">
        <f>J5/G8</f>
        <v>11.96</v>
      </c>
      <c r="L5" s="34"/>
      <c r="M5" s="34"/>
      <c r="N5" s="34"/>
      <c r="O5" s="34"/>
      <c r="P5" s="34"/>
      <c r="Q5" s="34"/>
    </row>
    <row r="6" spans="1:17" ht="19.95" customHeight="1" x14ac:dyDescent="0.25">
      <c r="A6" s="35"/>
      <c r="B6" s="86">
        <v>1</v>
      </c>
      <c r="C6" s="86"/>
      <c r="D6" s="57">
        <v>23</v>
      </c>
      <c r="E6" s="57">
        <v>13</v>
      </c>
      <c r="F6" s="57">
        <f>E6*2</f>
        <v>26</v>
      </c>
      <c r="G6" s="57">
        <f>D6*F6</f>
        <v>598</v>
      </c>
      <c r="H6" s="34"/>
      <c r="I6" s="28">
        <v>0.7</v>
      </c>
      <c r="J6" s="58">
        <f>G6*0.7</f>
        <v>418.59999999999997</v>
      </c>
      <c r="K6" s="29">
        <f>TRUNC(K5)</f>
        <v>11</v>
      </c>
      <c r="L6" s="34"/>
      <c r="M6" s="34"/>
      <c r="N6" s="34"/>
      <c r="O6" s="34"/>
      <c r="P6" s="34"/>
      <c r="Q6" s="34"/>
    </row>
    <row r="7" spans="1:17" ht="19.95" customHeight="1" x14ac:dyDescent="0.25">
      <c r="A7" s="35"/>
      <c r="B7" s="34"/>
      <c r="C7" s="34"/>
      <c r="D7" s="34"/>
      <c r="E7" s="34"/>
      <c r="F7" s="34"/>
      <c r="G7" s="59"/>
      <c r="H7" s="34"/>
      <c r="I7" s="34"/>
      <c r="J7" s="58">
        <f>SUM(J5:J6)</f>
        <v>598</v>
      </c>
      <c r="K7" s="29">
        <f>K6*G8</f>
        <v>165</v>
      </c>
      <c r="L7" s="34"/>
      <c r="M7" s="34"/>
      <c r="N7" s="34"/>
      <c r="O7" s="34"/>
      <c r="P7" s="34"/>
      <c r="Q7" s="34"/>
    </row>
    <row r="8" spans="1:17" ht="25.2" customHeight="1" x14ac:dyDescent="0.25">
      <c r="A8" s="35"/>
      <c r="B8" s="87" t="s">
        <v>9</v>
      </c>
      <c r="C8" s="88"/>
      <c r="D8" s="37">
        <v>3</v>
      </c>
      <c r="E8" s="34"/>
      <c r="F8" s="37" t="s">
        <v>10</v>
      </c>
      <c r="G8" s="23">
        <v>15</v>
      </c>
      <c r="H8" s="34"/>
      <c r="I8" s="34"/>
      <c r="J8" s="37" t="b">
        <f>G6=J7</f>
        <v>1</v>
      </c>
      <c r="K8" s="37" t="s">
        <v>11</v>
      </c>
      <c r="L8" s="34"/>
      <c r="M8" s="34"/>
      <c r="N8" s="34"/>
      <c r="O8" s="34"/>
      <c r="P8" s="34"/>
      <c r="Q8" s="34"/>
    </row>
    <row r="9" spans="1:17" ht="34.200000000000003" customHeight="1" x14ac:dyDescent="0.3">
      <c r="A9" s="35"/>
      <c r="B9" s="34"/>
      <c r="C9" s="34"/>
      <c r="D9" s="34"/>
      <c r="E9" s="34"/>
      <c r="F9" s="34"/>
      <c r="G9" s="34"/>
      <c r="H9" s="34"/>
      <c r="I9" s="34"/>
      <c r="J9" s="60" t="b">
        <f>K7='Cálculo PEL 70-30 (13 min)'!B19</f>
        <v>1</v>
      </c>
      <c r="K9" s="30">
        <f>J5-K7</f>
        <v>14.400000000000006</v>
      </c>
      <c r="L9"/>
      <c r="M9" s="34"/>
      <c r="N9" s="34"/>
      <c r="O9" s="34"/>
      <c r="P9" s="34"/>
      <c r="Q9" s="34"/>
    </row>
    <row r="10" spans="1:17" s="34" customFormat="1" ht="43.2" customHeight="1" x14ac:dyDescent="0.3">
      <c r="A10" s="35"/>
      <c r="B10" s="16" t="s">
        <v>12</v>
      </c>
      <c r="C10" s="15" t="s">
        <v>13</v>
      </c>
      <c r="D10" s="15" t="s">
        <v>14</v>
      </c>
      <c r="E10" s="15" t="s">
        <v>15</v>
      </c>
      <c r="I10" s="83" t="s">
        <v>16</v>
      </c>
      <c r="J10" s="83"/>
      <c r="K10" s="83"/>
      <c r="M10"/>
      <c r="N10"/>
      <c r="O10"/>
      <c r="P10"/>
      <c r="Q10"/>
    </row>
    <row r="11" spans="1:17" s="34" customFormat="1" ht="19.95" customHeight="1" thickBot="1" x14ac:dyDescent="0.35">
      <c r="A11" s="35"/>
      <c r="B11" s="7" t="s">
        <v>17</v>
      </c>
      <c r="C11" s="46">
        <f>K12</f>
        <v>4.040867592748814</v>
      </c>
      <c r="D11" s="47">
        <f>IF(C11&gt;=$D$8,(C11*100)/SUMIF($C$11:$C$25,CONCATENATE("&gt;=",$D$8)),0)</f>
        <v>4.040867592748814</v>
      </c>
      <c r="E11" s="37">
        <f>'Cálculo PEL 70-30 (13 min)'!H4</f>
        <v>28</v>
      </c>
      <c r="I11" s="16" t="s">
        <v>18</v>
      </c>
      <c r="J11" s="16" t="s">
        <v>19</v>
      </c>
      <c r="K11" s="16" t="s">
        <v>20</v>
      </c>
      <c r="M11"/>
      <c r="N11"/>
      <c r="O11"/>
      <c r="P11"/>
      <c r="Q11"/>
    </row>
    <row r="12" spans="1:17" s="34" customFormat="1" ht="19.95" customHeight="1" thickBot="1" x14ac:dyDescent="0.35">
      <c r="A12" s="35"/>
      <c r="B12" s="7" t="s">
        <v>21</v>
      </c>
      <c r="C12" s="46">
        <f t="shared" ref="C12:C25" si="0">K13</f>
        <v>28.036068462591157</v>
      </c>
      <c r="D12" s="47">
        <f t="shared" ref="D12:D25" si="1">IF(C12&gt;=$D$8,(C12*100)/SUMIF($C$11:$C$25,CONCATENATE("&gt;=",$D$8)),0)</f>
        <v>28.036068462591157</v>
      </c>
      <c r="E12" s="37">
        <f>'Cálculo PEL 70-30 (13 min)'!H5</f>
        <v>129</v>
      </c>
      <c r="G12" s="35"/>
      <c r="H12" s="48"/>
      <c r="I12" s="49" t="s">
        <v>22</v>
      </c>
      <c r="J12" s="50">
        <v>53888</v>
      </c>
      <c r="K12" s="45">
        <f>J12*100/$J$27</f>
        <v>4.040867592748814</v>
      </c>
      <c r="M12"/>
      <c r="N12"/>
      <c r="O12"/>
      <c r="P12"/>
      <c r="Q12"/>
    </row>
    <row r="13" spans="1:17" s="34" customFormat="1" ht="19.95" customHeight="1" thickBot="1" x14ac:dyDescent="0.35">
      <c r="A13" s="35"/>
      <c r="B13" s="7" t="s">
        <v>23</v>
      </c>
      <c r="C13" s="46">
        <f t="shared" si="0"/>
        <v>14.443057195883247</v>
      </c>
      <c r="D13" s="47">
        <f t="shared" si="1"/>
        <v>14.443057195883249</v>
      </c>
      <c r="E13" s="37">
        <f>'Cálculo PEL 70-30 (13 min)'!H6</f>
        <v>72</v>
      </c>
      <c r="G13" s="35"/>
      <c r="H13" s="48"/>
      <c r="I13" s="49" t="s">
        <v>24</v>
      </c>
      <c r="J13" s="50">
        <v>373882</v>
      </c>
      <c r="K13" s="45">
        <f t="shared" ref="K13:K26" si="2">J13*100/$J$27</f>
        <v>28.036068462591157</v>
      </c>
      <c r="M13"/>
      <c r="N13"/>
      <c r="O13"/>
      <c r="P13"/>
      <c r="Q13"/>
    </row>
    <row r="14" spans="1:17" s="34" customFormat="1" ht="19.95" customHeight="1" thickBot="1" x14ac:dyDescent="0.35">
      <c r="A14" s="35"/>
      <c r="B14" s="7" t="s">
        <v>25</v>
      </c>
      <c r="C14" s="46">
        <f t="shared" si="0"/>
        <v>4.7200194964662652</v>
      </c>
      <c r="D14" s="47">
        <f t="shared" si="1"/>
        <v>4.7200194964662652</v>
      </c>
      <c r="E14" s="37">
        <f>'Cálculo PEL 70-30 (13 min)'!H7</f>
        <v>31</v>
      </c>
      <c r="G14" s="35"/>
      <c r="H14" s="48"/>
      <c r="I14" s="49" t="s">
        <v>26</v>
      </c>
      <c r="J14" s="50">
        <v>192609</v>
      </c>
      <c r="K14" s="45">
        <f t="shared" si="2"/>
        <v>14.443057195883247</v>
      </c>
      <c r="M14"/>
      <c r="N14"/>
      <c r="O14"/>
      <c r="P14"/>
      <c r="Q14"/>
    </row>
    <row r="15" spans="1:17" s="34" customFormat="1" ht="19.95" customHeight="1" thickBot="1" x14ac:dyDescent="0.35">
      <c r="A15" s="35"/>
      <c r="B15" s="7" t="s">
        <v>27</v>
      </c>
      <c r="C15" s="46">
        <f t="shared" si="0"/>
        <v>4.323041448737416</v>
      </c>
      <c r="D15" s="47">
        <f t="shared" si="1"/>
        <v>4.323041448737416</v>
      </c>
      <c r="E15" s="37">
        <f>'Cálculo PEL 70-30 (13 min)'!H8</f>
        <v>30</v>
      </c>
      <c r="G15" s="35"/>
      <c r="H15" s="48"/>
      <c r="I15" s="49" t="s">
        <v>28</v>
      </c>
      <c r="J15" s="50">
        <v>62945</v>
      </c>
      <c r="K15" s="45">
        <f t="shared" si="2"/>
        <v>4.7200194964662652</v>
      </c>
      <c r="M15"/>
      <c r="N15"/>
      <c r="O15"/>
      <c r="P15"/>
      <c r="Q15"/>
    </row>
    <row r="16" spans="1:17" s="34" customFormat="1" ht="19.95" customHeight="1" thickBot="1" x14ac:dyDescent="0.35">
      <c r="A16" s="35"/>
      <c r="B16" s="7" t="s">
        <v>29</v>
      </c>
      <c r="C16" s="46">
        <f t="shared" si="0"/>
        <v>3.0871154603228166</v>
      </c>
      <c r="D16" s="47">
        <f t="shared" si="1"/>
        <v>3.0871154603228166</v>
      </c>
      <c r="E16" s="37">
        <f>'Cálculo PEL 70-30 (13 min)'!H9</f>
        <v>24</v>
      </c>
      <c r="G16" s="35"/>
      <c r="H16" s="48"/>
      <c r="I16" s="49" t="s">
        <v>30</v>
      </c>
      <c r="J16" s="50">
        <v>57651</v>
      </c>
      <c r="K16" s="45">
        <f t="shared" si="2"/>
        <v>4.323041448737416</v>
      </c>
      <c r="M16"/>
      <c r="N16"/>
      <c r="O16"/>
      <c r="P16"/>
      <c r="Q16"/>
    </row>
    <row r="17" spans="1:17" s="34" customFormat="1" ht="19.95" customHeight="1" thickBot="1" x14ac:dyDescent="0.35">
      <c r="A17" s="35"/>
      <c r="B17" s="7" t="s">
        <v>31</v>
      </c>
      <c r="C17" s="46">
        <f t="shared" si="0"/>
        <v>41.349830343250289</v>
      </c>
      <c r="D17" s="47">
        <f t="shared" si="1"/>
        <v>41.349830343250289</v>
      </c>
      <c r="E17" s="37">
        <f>'Cálculo PEL 70-30 (13 min)'!H10</f>
        <v>185</v>
      </c>
      <c r="G17" s="35"/>
      <c r="H17" s="48"/>
      <c r="I17" s="49" t="s">
        <v>32</v>
      </c>
      <c r="J17" s="50">
        <v>41169</v>
      </c>
      <c r="K17" s="45">
        <f t="shared" si="2"/>
        <v>3.0871154603228166</v>
      </c>
      <c r="M17"/>
      <c r="N17"/>
      <c r="O17"/>
      <c r="P17"/>
      <c r="Q17"/>
    </row>
    <row r="18" spans="1:17" s="34" customFormat="1" ht="19.95" customHeight="1" thickBot="1" x14ac:dyDescent="0.35">
      <c r="A18" s="35"/>
      <c r="B18" s="31" t="s">
        <v>33</v>
      </c>
      <c r="C18" s="46">
        <f t="shared" si="0"/>
        <v>0</v>
      </c>
      <c r="D18" s="47">
        <f t="shared" si="1"/>
        <v>0</v>
      </c>
      <c r="E18" s="37">
        <f>'Cálculo PEL 70-30 (13 min)'!H11</f>
        <v>12</v>
      </c>
      <c r="I18" s="49" t="s">
        <v>34</v>
      </c>
      <c r="J18" s="50">
        <v>551431</v>
      </c>
      <c r="K18" s="45">
        <f t="shared" si="2"/>
        <v>41.349830343250289</v>
      </c>
      <c r="M18"/>
      <c r="N18"/>
      <c r="O18"/>
      <c r="P18"/>
      <c r="Q18"/>
    </row>
    <row r="19" spans="1:17" s="34" customFormat="1" ht="19.95" customHeight="1" thickBot="1" x14ac:dyDescent="0.35">
      <c r="A19" s="35"/>
      <c r="B19" s="23" t="s">
        <v>35</v>
      </c>
      <c r="C19" s="46">
        <f t="shared" si="0"/>
        <v>0</v>
      </c>
      <c r="D19" s="47">
        <f t="shared" si="1"/>
        <v>0</v>
      </c>
      <c r="E19" s="37">
        <f>'Cálculo PEL 70-30 (13 min)'!H12</f>
        <v>12</v>
      </c>
      <c r="I19" s="51" t="s">
        <v>36</v>
      </c>
      <c r="J19" s="50">
        <v>0</v>
      </c>
      <c r="K19" s="45">
        <f t="shared" si="2"/>
        <v>0</v>
      </c>
      <c r="M19"/>
      <c r="N19"/>
      <c r="O19"/>
      <c r="P19"/>
      <c r="Q19"/>
    </row>
    <row r="20" spans="1:17" s="34" customFormat="1" ht="19.95" customHeight="1" thickBot="1" x14ac:dyDescent="0.35">
      <c r="A20" s="35"/>
      <c r="B20" s="52" t="s">
        <v>37</v>
      </c>
      <c r="C20" s="46">
        <f t="shared" si="0"/>
        <v>0</v>
      </c>
      <c r="D20" s="47">
        <f t="shared" si="1"/>
        <v>0</v>
      </c>
      <c r="E20" s="37">
        <f>'Cálculo PEL 70-30 (13 min)'!H13</f>
        <v>12</v>
      </c>
      <c r="I20" s="51" t="s">
        <v>38</v>
      </c>
      <c r="J20" s="50">
        <v>0</v>
      </c>
      <c r="K20" s="45">
        <f t="shared" si="2"/>
        <v>0</v>
      </c>
      <c r="M20"/>
      <c r="N20"/>
      <c r="O20"/>
      <c r="P20"/>
      <c r="Q20"/>
    </row>
    <row r="21" spans="1:17" s="34" customFormat="1" ht="19.95" customHeight="1" thickBot="1" x14ac:dyDescent="0.35">
      <c r="A21" s="35"/>
      <c r="B21" s="52" t="s">
        <v>39</v>
      </c>
      <c r="C21" s="46">
        <f t="shared" si="0"/>
        <v>0</v>
      </c>
      <c r="D21" s="47">
        <f t="shared" si="1"/>
        <v>0</v>
      </c>
      <c r="E21" s="37">
        <f>'Cálculo PEL 70-30 (13 min)'!H14</f>
        <v>12</v>
      </c>
      <c r="I21" s="51" t="s">
        <v>40</v>
      </c>
      <c r="J21" s="50">
        <v>0</v>
      </c>
      <c r="K21" s="45">
        <f t="shared" si="2"/>
        <v>0</v>
      </c>
      <c r="M21"/>
      <c r="N21"/>
      <c r="O21"/>
      <c r="P21"/>
      <c r="Q21"/>
    </row>
    <row r="22" spans="1:17" s="34" customFormat="1" ht="19.95" customHeight="1" thickBot="1" x14ac:dyDescent="0.35">
      <c r="A22" s="35"/>
      <c r="B22" s="52" t="s">
        <v>41</v>
      </c>
      <c r="C22" s="46">
        <f t="shared" si="0"/>
        <v>0</v>
      </c>
      <c r="D22" s="47">
        <f t="shared" si="1"/>
        <v>0</v>
      </c>
      <c r="E22" s="37">
        <f>'Cálculo PEL 70-30 (13 min)'!H15</f>
        <v>12</v>
      </c>
      <c r="I22" s="51" t="s">
        <v>42</v>
      </c>
      <c r="J22" s="50">
        <v>0</v>
      </c>
      <c r="K22" s="45">
        <f t="shared" si="2"/>
        <v>0</v>
      </c>
      <c r="M22"/>
      <c r="N22"/>
      <c r="O22"/>
      <c r="P22"/>
      <c r="Q22"/>
    </row>
    <row r="23" spans="1:17" s="34" customFormat="1" ht="19.95" customHeight="1" thickBot="1" x14ac:dyDescent="0.35">
      <c r="A23" s="35"/>
      <c r="B23" s="52" t="s">
        <v>43</v>
      </c>
      <c r="C23" s="46">
        <f t="shared" si="0"/>
        <v>0</v>
      </c>
      <c r="D23" s="47">
        <f t="shared" si="1"/>
        <v>0</v>
      </c>
      <c r="E23" s="37">
        <f>'Cálculo PEL 70-30 (13 min)'!H16</f>
        <v>12</v>
      </c>
      <c r="I23" s="51" t="s">
        <v>44</v>
      </c>
      <c r="J23" s="50">
        <v>0</v>
      </c>
      <c r="K23" s="45">
        <f t="shared" si="2"/>
        <v>0</v>
      </c>
      <c r="M23"/>
      <c r="N23"/>
      <c r="O23"/>
      <c r="P23"/>
      <c r="Q23"/>
    </row>
    <row r="24" spans="1:17" s="34" customFormat="1" ht="15" thickBot="1" x14ac:dyDescent="0.35">
      <c r="A24" s="35"/>
      <c r="B24" s="52" t="s">
        <v>45</v>
      </c>
      <c r="C24" s="46">
        <f t="shared" si="0"/>
        <v>0</v>
      </c>
      <c r="D24" s="47">
        <f t="shared" si="1"/>
        <v>0</v>
      </c>
      <c r="E24" s="37">
        <f>'Cálculo PEL 70-30 (13 min)'!H17</f>
        <v>12</v>
      </c>
      <c r="I24" s="51" t="s">
        <v>46</v>
      </c>
      <c r="J24" s="50">
        <v>0</v>
      </c>
      <c r="K24" s="45">
        <f t="shared" si="2"/>
        <v>0</v>
      </c>
      <c r="M24"/>
      <c r="N24"/>
      <c r="O24"/>
      <c r="P24"/>
      <c r="Q24"/>
    </row>
    <row r="25" spans="1:17" s="34" customFormat="1" ht="15" thickBot="1" x14ac:dyDescent="0.35">
      <c r="A25" s="35"/>
      <c r="B25" s="52" t="s">
        <v>47</v>
      </c>
      <c r="C25" s="46">
        <f t="shared" si="0"/>
        <v>0</v>
      </c>
      <c r="D25" s="47">
        <f t="shared" si="1"/>
        <v>0</v>
      </c>
      <c r="E25" s="37">
        <f>'Cálculo PEL 70-30 (13 min)'!H18</f>
        <v>12</v>
      </c>
      <c r="G25" s="17"/>
      <c r="I25" s="51" t="s">
        <v>48</v>
      </c>
      <c r="J25" s="50">
        <v>0</v>
      </c>
      <c r="K25" s="45">
        <f t="shared" si="2"/>
        <v>0</v>
      </c>
      <c r="M25"/>
      <c r="N25"/>
      <c r="O25"/>
      <c r="P25"/>
      <c r="Q25"/>
    </row>
    <row r="26" spans="1:17" s="34" customFormat="1" ht="15" thickBot="1" x14ac:dyDescent="0.35">
      <c r="A26" s="35"/>
      <c r="B26" s="10" t="s">
        <v>49</v>
      </c>
      <c r="C26" s="33">
        <f>SUM(C11:C25)</f>
        <v>100</v>
      </c>
      <c r="D26" s="33">
        <f>SUM(D11:D25)</f>
        <v>100</v>
      </c>
      <c r="E26" s="16">
        <f>SUM(E11:E25)</f>
        <v>595</v>
      </c>
      <c r="G26" s="53"/>
      <c r="I26" s="51" t="s">
        <v>50</v>
      </c>
      <c r="J26" s="50">
        <v>0</v>
      </c>
      <c r="K26" s="45">
        <f t="shared" si="2"/>
        <v>0</v>
      </c>
      <c r="M26"/>
      <c r="N26"/>
      <c r="O26"/>
      <c r="P26"/>
      <c r="Q26"/>
    </row>
    <row r="27" spans="1:17" s="34" customFormat="1" ht="15" thickBot="1" x14ac:dyDescent="0.35">
      <c r="A27" s="35"/>
      <c r="B27" s="80" t="s">
        <v>51</v>
      </c>
      <c r="C27" s="81"/>
      <c r="D27" s="82"/>
      <c r="E27" s="13">
        <f>G6-E26</f>
        <v>3</v>
      </c>
      <c r="G27" s="53"/>
      <c r="I27" s="54" t="s">
        <v>52</v>
      </c>
      <c r="J27" s="55">
        <f>SUM(J12:J26)</f>
        <v>1333575</v>
      </c>
      <c r="K27" s="32">
        <f>SUM(K12:K20)</f>
        <v>100</v>
      </c>
      <c r="M27"/>
      <c r="N27"/>
      <c r="O27"/>
      <c r="P27"/>
      <c r="Q27"/>
    </row>
    <row r="28" spans="1:17" s="34" customFormat="1" x14ac:dyDescent="0.25">
      <c r="A28" s="35"/>
      <c r="G28" s="53"/>
    </row>
    <row r="29" spans="1:17" s="34" customFormat="1" x14ac:dyDescent="0.25">
      <c r="A29" s="35"/>
      <c r="F29" s="1"/>
      <c r="G29" s="53"/>
    </row>
    <row r="30" spans="1:17" s="34" customFormat="1" x14ac:dyDescent="0.25">
      <c r="A30" s="35"/>
      <c r="F30" s="1"/>
      <c r="G30" s="53"/>
    </row>
    <row r="31" spans="1:17" s="34" customFormat="1" x14ac:dyDescent="0.25">
      <c r="A31" s="35"/>
      <c r="F31" s="1"/>
      <c r="G31" s="17"/>
    </row>
    <row r="32" spans="1:17" s="34" customFormat="1" x14ac:dyDescent="0.25">
      <c r="A32" s="35"/>
    </row>
    <row r="33" spans="1:1" s="34" customFormat="1" x14ac:dyDescent="0.25">
      <c r="A33" s="35"/>
    </row>
    <row r="34" spans="1:1" s="34" customFormat="1" x14ac:dyDescent="0.25">
      <c r="A34" s="35"/>
    </row>
  </sheetData>
  <dataConsolidate/>
  <mergeCells count="8">
    <mergeCell ref="B27:D27"/>
    <mergeCell ref="I10:K10"/>
    <mergeCell ref="E2:G2"/>
    <mergeCell ref="B4:C5"/>
    <mergeCell ref="D4:G4"/>
    <mergeCell ref="B6:C6"/>
    <mergeCell ref="B8:C8"/>
    <mergeCell ref="I4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tabSelected="1" view="pageBreakPreview" zoomScale="80" zoomScaleNormal="80" zoomScaleSheetLayoutView="80" workbookViewId="0">
      <selection activeCell="A2" sqref="A2:A3"/>
    </sheetView>
  </sheetViews>
  <sheetFormatPr baseColWidth="10" defaultColWidth="11.44140625" defaultRowHeight="13.8" x14ac:dyDescent="0.3"/>
  <cols>
    <col min="1" max="1" width="40.6640625" style="3" customWidth="1"/>
    <col min="2" max="8" width="25.77734375" style="3" customWidth="1"/>
    <col min="9" max="9" width="8.33203125" style="3" customWidth="1"/>
    <col min="10" max="16384" width="11.44140625" style="3"/>
  </cols>
  <sheetData>
    <row r="1" spans="1:8" ht="40.049999999999997" customHeight="1" x14ac:dyDescent="0.3">
      <c r="A1" s="92" t="str">
        <f>CONCATENATE("CÁLCULO DE DISTRIBUCIÓN DE PROMOCIONALES DE PRECAMPAÑA PARA EL ",'Premisas PEL (13 min)'!D4," ",
"EN EL ESTADO DE ",'Premisas PEL (13 min)'!C2)</f>
        <v>CÁLCULO DE DISTRIBUCIÓN DE PROMOCIONALES DE PRECAMPAÑA PARA EL PROCESO ELECTORAL LOCAL 2023-2024 EN EL ESTADO DE GUERRERO</v>
      </c>
      <c r="B1" s="92"/>
      <c r="C1" s="92"/>
      <c r="D1" s="92"/>
      <c r="E1" s="92"/>
      <c r="F1" s="92"/>
      <c r="G1" s="92"/>
      <c r="H1" s="92"/>
    </row>
    <row r="2" spans="1:8" ht="40.049999999999997" customHeight="1" x14ac:dyDescent="0.3">
      <c r="A2" s="93" t="s">
        <v>53</v>
      </c>
      <c r="B2" s="95" t="str">
        <f>CONCATENATE("DURACIÓN: ",'Premisas PEL (13 min)'!D6," DÍAS
TOTAL DE PROMOCIONALES DE 30 SEGUNDOS EN CADA ESTACIÓN DE RADIO O CANAL DE TELEVISIÓN:  ", ('Premisas PEL (13 min)'!G6), " PROMOCIONALES")</f>
        <v>DURACIÓN: 23 DÍAS
TOTAL DE PROMOCIONALES DE 30 SEGUNDOS EN CADA ESTACIÓN DE RADIO O CANAL DE TELEVISIÓN:  598 PROMOCIONALES</v>
      </c>
      <c r="C2" s="95"/>
      <c r="D2" s="95"/>
      <c r="E2" s="95"/>
      <c r="F2" s="95"/>
      <c r="G2" s="94" t="s">
        <v>54</v>
      </c>
      <c r="H2" s="94" t="s">
        <v>55</v>
      </c>
    </row>
    <row r="3" spans="1:8" ht="120" customHeight="1" x14ac:dyDescent="0.3">
      <c r="A3" s="94"/>
      <c r="B3" s="5" t="str">
        <f>CONCATENATE(('Premisas PEL (13 min)'!G6)*0.3," promocionales (30%)
 Se distribuyen de manera igualitaria entre el número de partidos contendientes
(A)")</f>
        <v>179.4 promocionales (30%)
 Se distribuyen de manera igualitaria entre el número de partidos contendientes
(A)</v>
      </c>
      <c r="C3" s="5" t="s">
        <v>56</v>
      </c>
      <c r="D3" s="5" t="s">
        <v>57</v>
      </c>
      <c r="E3" s="5" t="str">
        <f>CONCATENATE(('Premisas PEL (13 min)'!G6)*0.7," promocionales 
(70% Distribución Proporcional)
% Fuerza Electoral de los partidos 
(C) ")</f>
        <v xml:space="preserve">418.6 promocionales 
(70% Distribución Proporcional)
% Fuerza Electoral de los partidos 
(C) </v>
      </c>
      <c r="F3" s="5" t="s">
        <v>58</v>
      </c>
      <c r="G3" s="92"/>
      <c r="H3" s="92"/>
    </row>
    <row r="4" spans="1:8" ht="40.049999999999997" customHeight="1" x14ac:dyDescent="0.3">
      <c r="A4" s="6" t="s">
        <v>22</v>
      </c>
      <c r="B4" s="7">
        <f>TRUNC(TRUNC(('Premisas PEL (13 min)'!$G$6)*0.3)/COUNTA($A$4:$A$18))</f>
        <v>11</v>
      </c>
      <c r="C4" s="8">
        <f>(('Premisas PEL (13 min)'!$G$6)*0.3)/COUNTA($A$4:$A$18) - TRUNC(TRUNC(('Premisas PEL (13 min)'!$G$6)*0.3)/COUNTA($A$4:$A$18))</f>
        <v>0.96000000000000085</v>
      </c>
      <c r="D4" s="8">
        <f>'Premisas PEL (13 min)'!D11</f>
        <v>4.040867592748814</v>
      </c>
      <c r="E4" s="7">
        <f>TRUNC((D4*(('Premisas PEL (13 min)'!$G$6)*0.7))/100,0)</f>
        <v>16</v>
      </c>
      <c r="F4" s="8">
        <f>(((D4*(('Premisas PEL (13 min)'!$G$6)*0.7))/100) - TRUNC((D4*(('Premisas PEL (13 min)'!$G$6)*0.7))/100))</f>
        <v>0.91507174324653207</v>
      </c>
      <c r="G4" s="7">
        <f>SUM(B4,E4)</f>
        <v>27</v>
      </c>
      <c r="H4" s="7">
        <f>IF((ROUND($C$19,0)+ROUND($F$19,0)+('Premisas PEL (13 min)'!$G$6-(TRUNC('Premisas PEL (13 min)'!$G$6*0.3)+TRUNC('Premisas PEL (13 min)'!$G$6*0.7))))&gt;=COUNTA($A$4:$A$17),G4,G4)+1</f>
        <v>28</v>
      </c>
    </row>
    <row r="5" spans="1:8" ht="40.049999999999997" customHeight="1" x14ac:dyDescent="0.3">
      <c r="A5" s="6" t="s">
        <v>24</v>
      </c>
      <c r="B5" s="7">
        <f>TRUNC(TRUNC(('Premisas PEL (13 min)'!$G$6)*0.3)/COUNTA($A$4:$A$18))</f>
        <v>11</v>
      </c>
      <c r="C5" s="8">
        <f>(('Premisas PEL (13 min)'!$G$6)*0.3)/COUNTA($A$4:$A$18) - TRUNC(TRUNC(('Premisas PEL (13 min)'!$G$6)*0.3)/COUNTA($A$4:$A$18))</f>
        <v>0.96000000000000085</v>
      </c>
      <c r="D5" s="8">
        <f>'Premisas PEL (13 min)'!D12</f>
        <v>28.036068462591157</v>
      </c>
      <c r="E5" s="7">
        <f>TRUNC((D5*(('Premisas PEL (13 min)'!$G$6)*0.7))/100,0)</f>
        <v>117</v>
      </c>
      <c r="F5" s="8">
        <f>(((D5*(('Premisas PEL (13 min)'!$G$6)*0.7))/100) - TRUNC((D5*(('Premisas PEL (13 min)'!$G$6)*0.7))/100))</f>
        <v>0.3589825844065615</v>
      </c>
      <c r="G5" s="7">
        <f t="shared" ref="G5:G18" si="0">SUM(B5,E5)</f>
        <v>128</v>
      </c>
      <c r="H5" s="7">
        <f>IF((ROUND($C$19,0)+ROUND($F$19,0)+('Premisas PEL (13 min)'!$G$6-(TRUNC('Premisas PEL (13 min)'!$G$6*0.3)+TRUNC('Premisas PEL (13 min)'!$G$6*0.7))))&gt;=COUNTA($A$4:$A$17),G5,G5)+1</f>
        <v>129</v>
      </c>
    </row>
    <row r="6" spans="1:8" ht="40.049999999999997" customHeight="1" x14ac:dyDescent="0.3">
      <c r="A6" s="6" t="s">
        <v>26</v>
      </c>
      <c r="B6" s="7">
        <f>TRUNC(TRUNC(('Premisas PEL (13 min)'!$G$6)*0.3)/COUNTA($A$4:$A$18))</f>
        <v>11</v>
      </c>
      <c r="C6" s="8">
        <f>(('Premisas PEL (13 min)'!$G$6)*0.3)/COUNTA($A$4:$A$18) - TRUNC(TRUNC(('Premisas PEL (13 min)'!$G$6)*0.3)/COUNTA($A$4:$A$18))</f>
        <v>0.96000000000000085</v>
      </c>
      <c r="D6" s="8">
        <f>'Premisas PEL (13 min)'!D13</f>
        <v>14.443057195883249</v>
      </c>
      <c r="E6" s="7">
        <f>TRUNC((D6*(('Premisas PEL (13 min)'!$G$6)*0.7))/100,0)</f>
        <v>60</v>
      </c>
      <c r="F6" s="8">
        <f>(((D6*(('Premisas PEL (13 min)'!$G$6)*0.7))/100) - TRUNC((D6*(('Premisas PEL (13 min)'!$G$6)*0.7))/100))</f>
        <v>0.45863742196727486</v>
      </c>
      <c r="G6" s="7">
        <f t="shared" si="0"/>
        <v>71</v>
      </c>
      <c r="H6" s="7">
        <f>IF((ROUND($C$19,0)+ROUND($F$19,0)+('Premisas PEL (13 min)'!$G$6-(TRUNC('Premisas PEL (13 min)'!$G$6*0.3)+TRUNC('Premisas PEL (13 min)'!$G$6*0.7))))&gt;=COUNTA($A$4:$A$17),G6,G6)+1</f>
        <v>72</v>
      </c>
    </row>
    <row r="7" spans="1:8" ht="40.049999999999997" customHeight="1" x14ac:dyDescent="0.3">
      <c r="A7" s="6" t="s">
        <v>28</v>
      </c>
      <c r="B7" s="7">
        <f>TRUNC(TRUNC(('Premisas PEL (13 min)'!$G$6)*0.3)/COUNTA($A$4:$A$18))</f>
        <v>11</v>
      </c>
      <c r="C7" s="8">
        <f>(('Premisas PEL (13 min)'!$G$6)*0.3)/COUNTA($A$4:$A$18) - TRUNC(TRUNC(('Premisas PEL (13 min)'!$G$6)*0.3)/COUNTA($A$4:$A$18))</f>
        <v>0.96000000000000085</v>
      </c>
      <c r="D7" s="8">
        <f>'Premisas PEL (13 min)'!D14</f>
        <v>4.7200194964662652</v>
      </c>
      <c r="E7" s="7">
        <f>TRUNC((D7*(('Premisas PEL (13 min)'!$G$6)*0.7))/100,0)</f>
        <v>19</v>
      </c>
      <c r="F7" s="8">
        <f>(((D7*(('Premisas PEL (13 min)'!$G$6)*0.7))/100) - TRUNC((D7*(('Premisas PEL (13 min)'!$G$6)*0.7))/100))</f>
        <v>0.75800161220778506</v>
      </c>
      <c r="G7" s="7">
        <f t="shared" si="0"/>
        <v>30</v>
      </c>
      <c r="H7" s="7">
        <f>IF((ROUND($C$19,0)+ROUND($F$19,0)+('Premisas PEL (13 min)'!$G$6-(TRUNC('Premisas PEL (13 min)'!$G$6*0.3)+TRUNC('Premisas PEL (13 min)'!$G$6*0.7))))&gt;=COUNTA($A$4:$A$17),G7,G7)+1</f>
        <v>31</v>
      </c>
    </row>
    <row r="8" spans="1:8" ht="40.049999999999997" customHeight="1" x14ac:dyDescent="0.3">
      <c r="A8" s="6" t="s">
        <v>30</v>
      </c>
      <c r="B8" s="7">
        <f>TRUNC(TRUNC(('Premisas PEL (13 min)'!$G$6)*0.3)/COUNTA($A$4:$A$18))</f>
        <v>11</v>
      </c>
      <c r="C8" s="8">
        <f>(('Premisas PEL (13 min)'!$G$6)*0.3)/COUNTA($A$4:$A$18) - TRUNC(TRUNC(('Premisas PEL (13 min)'!$G$6)*0.3)/COUNTA($A$4:$A$18))</f>
        <v>0.96000000000000085</v>
      </c>
      <c r="D8" s="8">
        <f>'Premisas PEL (13 min)'!D15</f>
        <v>4.323041448737416</v>
      </c>
      <c r="E8" s="7">
        <f>TRUNC((D8*(('Premisas PEL (13 min)'!$G$6)*0.7))/100,0)</f>
        <v>18</v>
      </c>
      <c r="F8" s="8">
        <f>(((D8*(('Premisas PEL (13 min)'!$G$6)*0.7))/100) - TRUNC((D8*(('Premisas PEL (13 min)'!$G$6)*0.7))/100))</f>
        <v>9.625150441482333E-2</v>
      </c>
      <c r="G8" s="7">
        <f t="shared" si="0"/>
        <v>29</v>
      </c>
      <c r="H8" s="7">
        <f>IF((ROUND($C$19,0)+ROUND($F$19,0)+('Premisas PEL (13 min)'!$G$6-(TRUNC('Premisas PEL (13 min)'!$G$6*0.3)+TRUNC('Premisas PEL (13 min)'!$G$6*0.7))))&gt;=COUNTA($A$4:$A$17),G8,G8)+1</f>
        <v>30</v>
      </c>
    </row>
    <row r="9" spans="1:8" ht="40.049999999999997" customHeight="1" x14ac:dyDescent="0.3">
      <c r="A9" s="6" t="s">
        <v>32</v>
      </c>
      <c r="B9" s="7">
        <f>TRUNC(TRUNC(('Premisas PEL (13 min)'!$G$6)*0.3)/COUNTA($A$4:$A$18))</f>
        <v>11</v>
      </c>
      <c r="C9" s="8">
        <f>(('Premisas PEL (13 min)'!$G$6)*0.3)/COUNTA($A$4:$A$18) - TRUNC(TRUNC(('Premisas PEL (13 min)'!$G$6)*0.3)/COUNTA($A$4:$A$18))</f>
        <v>0.96000000000000085</v>
      </c>
      <c r="D9" s="8">
        <f>'Premisas PEL (13 min)'!D16</f>
        <v>3.0871154603228166</v>
      </c>
      <c r="E9" s="7">
        <f>TRUNC((D9*(('Premisas PEL (13 min)'!$G$6)*0.7))/100,0)</f>
        <v>12</v>
      </c>
      <c r="F9" s="8">
        <f>(((D9*(('Premisas PEL (13 min)'!$G$6)*0.7))/100) - TRUNC((D9*(('Premisas PEL (13 min)'!$G$6)*0.7))/100))</f>
        <v>0.92266531691130993</v>
      </c>
      <c r="G9" s="7">
        <f t="shared" si="0"/>
        <v>23</v>
      </c>
      <c r="H9" s="7">
        <f>IF((ROUND($C$19,0)+ROUND($F$19,0)+('Premisas PEL (13 min)'!$G$6-(TRUNC('Premisas PEL (13 min)'!$G$6*0.3)+TRUNC('Premisas PEL (13 min)'!$G$6*0.7))))&gt;=COUNTA($A$4:$A$17),G9,G9)+1</f>
        <v>24</v>
      </c>
    </row>
    <row r="10" spans="1:8" ht="40.049999999999997" customHeight="1" x14ac:dyDescent="0.3">
      <c r="A10" s="6" t="s">
        <v>59</v>
      </c>
      <c r="B10" s="7">
        <f>TRUNC(TRUNC(('Premisas PEL (13 min)'!$G$6)*0.3)/COUNTA($A$4:$A$18))</f>
        <v>11</v>
      </c>
      <c r="C10" s="8">
        <f>(('Premisas PEL (13 min)'!$G$6)*0.3)/COUNTA($A$4:$A$18) - TRUNC(TRUNC(('Premisas PEL (13 min)'!$G$6)*0.3)/COUNTA($A$4:$A$18))</f>
        <v>0.96000000000000085</v>
      </c>
      <c r="D10" s="8">
        <f>'Premisas PEL (13 min)'!D17</f>
        <v>41.349830343250289</v>
      </c>
      <c r="E10" s="7">
        <f>TRUNC((D10*(('Premisas PEL (13 min)'!$G$6)*0.7))/100,0)</f>
        <v>173</v>
      </c>
      <c r="F10" s="8">
        <f>(((D10*(('Premisas PEL (13 min)'!$G$6)*0.7))/100) - TRUNC((D10*(('Premisas PEL (13 min)'!$G$6)*0.7))/100))</f>
        <v>9.0389816845714677E-2</v>
      </c>
      <c r="G10" s="7">
        <f t="shared" si="0"/>
        <v>184</v>
      </c>
      <c r="H10" s="7">
        <f>IF((ROUND($C$19,0)+ROUND($F$19,0)+('Premisas PEL (13 min)'!$G$6-(TRUNC('Premisas PEL (13 min)'!$G$6*0.3)+TRUNC('Premisas PEL (13 min)'!$G$6*0.7))))&gt;=COUNTA($A$4:$A$17),G10,G10)+1</f>
        <v>185</v>
      </c>
    </row>
    <row r="11" spans="1:8" ht="40.049999999999997" customHeight="1" x14ac:dyDescent="0.3">
      <c r="A11" s="56" t="s">
        <v>36</v>
      </c>
      <c r="B11" s="7">
        <f>TRUNC(TRUNC(('Premisas PEL (13 min)'!$G$6)*0.3)/COUNTA($A$4:$A$18))</f>
        <v>11</v>
      </c>
      <c r="C11" s="8">
        <f>(('Premisas PEL (13 min)'!$G$6)*0.3)/COUNTA($A$4:$A$18) - TRUNC(TRUNC(('Premisas PEL (13 min)'!$G$6)*0.3)/COUNTA($A$4:$A$18))</f>
        <v>0.96000000000000085</v>
      </c>
      <c r="D11" s="8">
        <f>'Premisas PEL (13 min)'!D18</f>
        <v>0</v>
      </c>
      <c r="E11" s="7">
        <f>TRUNC((D11*(('Premisas PEL (13 min)'!$G$6)*0.7))/100,0)</f>
        <v>0</v>
      </c>
      <c r="F11" s="8">
        <f>(((D11*(('Premisas PEL (13 min)'!$G$6)*0.7))/100) - TRUNC((D11*(('Premisas PEL (13 min)'!$G$6)*0.7))/100))</f>
        <v>0</v>
      </c>
      <c r="G11" s="7">
        <f t="shared" si="0"/>
        <v>11</v>
      </c>
      <c r="H11" s="7">
        <f>IF((ROUND($C$19,0)+ROUND($F$19,0)+('Premisas PEL (13 min)'!$G$6-(TRUNC('Premisas PEL (13 min)'!$G$6*0.3)+TRUNC('Premisas PEL (13 min)'!$G$6*0.7))))&gt;=COUNTA($A$4:$A$17),G11,G11)+1</f>
        <v>12</v>
      </c>
    </row>
    <row r="12" spans="1:8" ht="40.049999999999997" customHeight="1" x14ac:dyDescent="0.3">
      <c r="A12" s="56" t="s">
        <v>38</v>
      </c>
      <c r="B12" s="7">
        <f>TRUNC(TRUNC(('Premisas PEL (13 min)'!$G$6)*0.3)/COUNTA($A$4:$A$18))</f>
        <v>11</v>
      </c>
      <c r="C12" s="8">
        <f>(('Premisas PEL (13 min)'!$G$6)*0.3)/COUNTA($A$4:$A$18) - TRUNC(TRUNC(('Premisas PEL (13 min)'!$G$6)*0.3)/COUNTA($A$4:$A$18))</f>
        <v>0.96000000000000085</v>
      </c>
      <c r="D12" s="8">
        <f>'Premisas PEL (13 min)'!D19</f>
        <v>0</v>
      </c>
      <c r="E12" s="7">
        <f>TRUNC((D12*(('Premisas PEL (13 min)'!$G$6)*0.7))/100,0)</f>
        <v>0</v>
      </c>
      <c r="F12" s="8">
        <f>(((D12*(('Premisas PEL (13 min)'!$G$6)*0.7))/100) - TRUNC((D12*(('Premisas PEL (13 min)'!$G$6)*0.7))/100))</f>
        <v>0</v>
      </c>
      <c r="G12" s="7">
        <f t="shared" si="0"/>
        <v>11</v>
      </c>
      <c r="H12" s="7">
        <f>IF((ROUND($C$19,0)+ROUND($F$19,0)+('Premisas PEL (13 min)'!$G$6-(TRUNC('Premisas PEL (13 min)'!$G$6*0.3)+TRUNC('Premisas PEL (13 min)'!$G$6*0.7))))&gt;=COUNTA($A$4:$A$17),G12,G12)+1</f>
        <v>12</v>
      </c>
    </row>
    <row r="13" spans="1:8" ht="40.049999999999997" customHeight="1" x14ac:dyDescent="0.3">
      <c r="A13" s="56" t="s">
        <v>40</v>
      </c>
      <c r="B13" s="7">
        <f>TRUNC(TRUNC(('Premisas PEL (13 min)'!$G$6)*0.3)/COUNTA($A$4:$A$18))</f>
        <v>11</v>
      </c>
      <c r="C13" s="8">
        <f>(('Premisas PEL (13 min)'!$G$6)*0.3)/COUNTA($A$4:$A$18) - TRUNC(TRUNC(('Premisas PEL (13 min)'!$G$6)*0.3)/COUNTA($A$4:$A$18))</f>
        <v>0.96000000000000085</v>
      </c>
      <c r="D13" s="8">
        <f>'Premisas PEL (13 min)'!D20</f>
        <v>0</v>
      </c>
      <c r="E13" s="7">
        <f>TRUNC((D13*(('Premisas PEL (13 min)'!$G$6)*0.7))/100,0)</f>
        <v>0</v>
      </c>
      <c r="F13" s="8">
        <f>(((D13*(('Premisas PEL (13 min)'!$G$6)*0.7))/100) - TRUNC((D13*(('Premisas PEL (13 min)'!$G$6)*0.7))/100))</f>
        <v>0</v>
      </c>
      <c r="G13" s="7">
        <f t="shared" si="0"/>
        <v>11</v>
      </c>
      <c r="H13" s="7">
        <f>IF((ROUND($C$19,0)+ROUND($F$19,0)+('Premisas PEL (13 min)'!$G$6-(TRUNC('Premisas PEL (13 min)'!$G$6*0.3)+TRUNC('Premisas PEL (13 min)'!$G$6*0.7))))&gt;=COUNTA($A$4:$A$17),G13,G13)+1</f>
        <v>12</v>
      </c>
    </row>
    <row r="14" spans="1:8" ht="40.049999999999997" customHeight="1" x14ac:dyDescent="0.3">
      <c r="A14" s="56" t="s">
        <v>42</v>
      </c>
      <c r="B14" s="7">
        <f>TRUNC(TRUNC(('Premisas PEL (13 min)'!$G$6)*0.3)/COUNTA($A$4:$A$18))</f>
        <v>11</v>
      </c>
      <c r="C14" s="8">
        <f>(('Premisas PEL (13 min)'!$G$6)*0.3)/COUNTA($A$4:$A$18) - TRUNC(TRUNC(('Premisas PEL (13 min)'!$G$6)*0.3)/COUNTA($A$4:$A$18))</f>
        <v>0.96000000000000085</v>
      </c>
      <c r="D14" s="8">
        <f>'Premisas PEL (13 min)'!D21</f>
        <v>0</v>
      </c>
      <c r="E14" s="7">
        <f>TRUNC((D14*(('Premisas PEL (13 min)'!$G$6)*0.7))/100,0)</f>
        <v>0</v>
      </c>
      <c r="F14" s="8">
        <f>(((D14*(('Premisas PEL (13 min)'!$G$6)*0.7))/100) - TRUNC((D14*(('Premisas PEL (13 min)'!$G$6)*0.7))/100))</f>
        <v>0</v>
      </c>
      <c r="G14" s="7">
        <f t="shared" si="0"/>
        <v>11</v>
      </c>
      <c r="H14" s="7">
        <f>IF((ROUND($C$19,0)+ROUND($F$19,0)+('Premisas PEL (13 min)'!$G$6-(TRUNC('Premisas PEL (13 min)'!$G$6*0.3)+TRUNC('Premisas PEL (13 min)'!$G$6*0.7))))&gt;=COUNTA($A$4:$A$17),G14,G14)+1</f>
        <v>12</v>
      </c>
    </row>
    <row r="15" spans="1:8" ht="40.049999999999997" customHeight="1" x14ac:dyDescent="0.3">
      <c r="A15" s="56" t="s">
        <v>44</v>
      </c>
      <c r="B15" s="7">
        <f>TRUNC(TRUNC(('Premisas PEL (13 min)'!$G$6)*0.3)/COUNTA($A$4:$A$18))</f>
        <v>11</v>
      </c>
      <c r="C15" s="8">
        <f>(('Premisas PEL (13 min)'!$G$6)*0.3)/COUNTA($A$4:$A$18) - TRUNC(TRUNC(('Premisas PEL (13 min)'!$G$6)*0.3)/COUNTA($A$4:$A$18))</f>
        <v>0.96000000000000085</v>
      </c>
      <c r="D15" s="8">
        <f>'Premisas PEL (13 min)'!D22</f>
        <v>0</v>
      </c>
      <c r="E15" s="7">
        <f>TRUNC((D15*(('Premisas PEL (13 min)'!$G$6)*0.7))/100,0)</f>
        <v>0</v>
      </c>
      <c r="F15" s="8">
        <f>(((D15*(('Premisas PEL (13 min)'!$G$6)*0.7))/100) - TRUNC((D15*(('Premisas PEL (13 min)'!$G$6)*0.7))/100))</f>
        <v>0</v>
      </c>
      <c r="G15" s="7">
        <f t="shared" si="0"/>
        <v>11</v>
      </c>
      <c r="H15" s="7">
        <f>IF((ROUND($C$19,0)+ROUND($F$19,0)+('Premisas PEL (13 min)'!$G$6-(TRUNC('Premisas PEL (13 min)'!$G$6*0.3)+TRUNC('Premisas PEL (13 min)'!$G$6*0.7))))&gt;=COUNTA($A$4:$A$17),G15,G15)+1</f>
        <v>12</v>
      </c>
    </row>
    <row r="16" spans="1:8" ht="40.049999999999997" customHeight="1" x14ac:dyDescent="0.3">
      <c r="A16" s="56" t="s">
        <v>46</v>
      </c>
      <c r="B16" s="7">
        <f>TRUNC(TRUNC(('Premisas PEL (13 min)'!$G$6)*0.3)/COUNTA($A$4:$A$18))</f>
        <v>11</v>
      </c>
      <c r="C16" s="8">
        <f>(('Premisas PEL (13 min)'!$G$6)*0.3)/COUNTA($A$4:$A$18) - TRUNC(TRUNC(('Premisas PEL (13 min)'!$G$6)*0.3)/COUNTA($A$4:$A$18))</f>
        <v>0.96000000000000085</v>
      </c>
      <c r="D16" s="8">
        <f>'Premisas PEL (13 min)'!D23</f>
        <v>0</v>
      </c>
      <c r="E16" s="7">
        <f>TRUNC((D16*(('Premisas PEL (13 min)'!$G$6)*0.7))/100,0)</f>
        <v>0</v>
      </c>
      <c r="F16" s="8">
        <f>(((D16*(('Premisas PEL (13 min)'!$G$6)*0.7))/100) - TRUNC((D16*(('Premisas PEL (13 min)'!$G$6)*0.7))/100))</f>
        <v>0</v>
      </c>
      <c r="G16" s="7">
        <f t="shared" si="0"/>
        <v>11</v>
      </c>
      <c r="H16" s="7">
        <f>IF((ROUND($C$19,0)+ROUND($F$19,0)+('Premisas PEL (13 min)'!$G$6-(TRUNC('Premisas PEL (13 min)'!$G$6*0.3)+TRUNC('Premisas PEL (13 min)'!$G$6*0.7))))&gt;=COUNTA($A$4:$A$17),G16,G16)+1</f>
        <v>12</v>
      </c>
    </row>
    <row r="17" spans="1:9" ht="40.049999999999997" customHeight="1" x14ac:dyDescent="0.3">
      <c r="A17" s="56" t="s">
        <v>48</v>
      </c>
      <c r="B17" s="7">
        <f>TRUNC(TRUNC(('Premisas PEL (13 min)'!$G$6)*0.3)/COUNTA($A$4:$A$18))</f>
        <v>11</v>
      </c>
      <c r="C17" s="8">
        <f>(('Premisas PEL (13 min)'!$G$6)*0.3)/COUNTA($A$4:$A$18) - TRUNC(TRUNC(('Premisas PEL (13 min)'!$G$6)*0.3)/COUNTA($A$4:$A$18))</f>
        <v>0.96000000000000085</v>
      </c>
      <c r="D17" s="8">
        <f>'Premisas PEL (13 min)'!D24</f>
        <v>0</v>
      </c>
      <c r="E17" s="7">
        <f>TRUNC((D17*(('Premisas PEL (13 min)'!$G$6)*0.7))/100,0)</f>
        <v>0</v>
      </c>
      <c r="F17" s="8">
        <f>(((D17*(('Premisas PEL (13 min)'!$G$6)*0.7))/100) - TRUNC((D17*(('Premisas PEL (13 min)'!$G$6)*0.7))/100))</f>
        <v>0</v>
      </c>
      <c r="G17" s="7">
        <f t="shared" si="0"/>
        <v>11</v>
      </c>
      <c r="H17" s="7">
        <f>IF((ROUND($C$19,0)+ROUND($F$19,0)+('Premisas PEL (13 min)'!$G$6-(TRUNC('Premisas PEL (13 min)'!$G$6*0.3)+TRUNC('Premisas PEL (13 min)'!$G$6*0.7))))&gt;=COUNTA($A$4:$A$17),G17,G17)+1</f>
        <v>12</v>
      </c>
    </row>
    <row r="18" spans="1:9" ht="40.049999999999997" customHeight="1" x14ac:dyDescent="0.3">
      <c r="A18" s="56" t="s">
        <v>50</v>
      </c>
      <c r="B18" s="7">
        <f>TRUNC(TRUNC(('Premisas PEL (13 min)'!$G$6)*0.3)/COUNTA($A$4:$A$18))</f>
        <v>11</v>
      </c>
      <c r="C18" s="8">
        <f>(('Premisas PEL (13 min)'!$G$6)*0.3)/COUNTA($A$4:$A$18) - TRUNC(TRUNC(('Premisas PEL (13 min)'!$G$6)*0.3)/COUNTA($A$4:$A$18))</f>
        <v>0.96000000000000085</v>
      </c>
      <c r="D18" s="8">
        <f>'Premisas PEL (13 min)'!D25</f>
        <v>0</v>
      </c>
      <c r="E18" s="7">
        <f>TRUNC((D18*(('Premisas PEL (13 min)'!$G$6)*0.7))/100,0)</f>
        <v>0</v>
      </c>
      <c r="F18" s="8">
        <f>(((D18*(('Premisas PEL (13 min)'!$G$6)*0.7))/100) - TRUNC((D18*(('Premisas PEL (13 min)'!$G$6)*0.7))/100))</f>
        <v>0</v>
      </c>
      <c r="G18" s="7">
        <f t="shared" si="0"/>
        <v>11</v>
      </c>
      <c r="H18" s="7">
        <f>IF((ROUND($C$19,0)+ROUND($F$19,0)+('Premisas PEL (13 min)'!$G$6-(TRUNC('Premisas PEL (13 min)'!$G$6*0.3)+TRUNC('Premisas PEL (13 min)'!$G$6*0.7))))&gt;=COUNTA($A$4:$A$17),G18,G18)+1</f>
        <v>12</v>
      </c>
    </row>
    <row r="19" spans="1:9" ht="40.049999999999997" customHeight="1" x14ac:dyDescent="0.3">
      <c r="A19" s="9" t="s">
        <v>49</v>
      </c>
      <c r="B19" s="10">
        <f t="shared" ref="B19:H19" si="1">SUM(B4:B18)</f>
        <v>165</v>
      </c>
      <c r="C19" s="11">
        <f t="shared" si="1"/>
        <v>14.400000000000013</v>
      </c>
      <c r="D19" s="11">
        <f t="shared" si="1"/>
        <v>100</v>
      </c>
      <c r="E19" s="10">
        <f t="shared" si="1"/>
        <v>415</v>
      </c>
      <c r="F19" s="11">
        <f t="shared" si="1"/>
        <v>3.6000000000000014</v>
      </c>
      <c r="G19" s="10">
        <f t="shared" si="1"/>
        <v>580</v>
      </c>
      <c r="H19" s="10">
        <f t="shared" si="1"/>
        <v>595</v>
      </c>
      <c r="I19" s="12"/>
    </row>
    <row r="20" spans="1:9" ht="19.95" customHeight="1" x14ac:dyDescent="0.3">
      <c r="I20" s="12"/>
    </row>
    <row r="21" spans="1:9" ht="19.95" customHeight="1" x14ac:dyDescent="0.3"/>
    <row r="22" spans="1:9" ht="19.95" customHeight="1" x14ac:dyDescent="0.3">
      <c r="A22" s="80" t="s">
        <v>51</v>
      </c>
      <c r="B22" s="82"/>
      <c r="C22" s="13">
        <f>'Premisas PEL (13 min)'!E27</f>
        <v>3</v>
      </c>
    </row>
    <row r="23" spans="1:9" ht="19.95" customHeight="1" x14ac:dyDescent="0.3"/>
  </sheetData>
  <mergeCells count="6">
    <mergeCell ref="A22:B22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53"/>
  <sheetViews>
    <sheetView zoomScale="62" zoomScaleNormal="62" workbookViewId="0">
      <selection activeCell="A36" sqref="A36"/>
    </sheetView>
  </sheetViews>
  <sheetFormatPr baseColWidth="10" defaultColWidth="11.44140625" defaultRowHeight="13.8" x14ac:dyDescent="0.25"/>
  <cols>
    <col min="1" max="1" width="20.6640625" style="63" customWidth="1"/>
    <col min="2" max="19" width="12.6640625" style="63" customWidth="1"/>
    <col min="20" max="16384" width="11.44140625" style="63"/>
  </cols>
  <sheetData>
    <row r="1" spans="1:24" ht="15" customHeight="1" x14ac:dyDescent="0.25">
      <c r="A1" s="25" t="s">
        <v>60</v>
      </c>
      <c r="B1" s="62"/>
    </row>
    <row r="2" spans="1:24" ht="15" customHeight="1" x14ac:dyDescent="0.25">
      <c r="B2" s="61"/>
    </row>
    <row r="3" spans="1:24" ht="15" customHeight="1" x14ac:dyDescent="0.25"/>
    <row r="4" spans="1:24" ht="15" customHeight="1" x14ac:dyDescent="0.25">
      <c r="A4" s="96" t="s">
        <v>61</v>
      </c>
      <c r="B4" s="18">
        <v>45310</v>
      </c>
      <c r="C4" s="18">
        <v>45311</v>
      </c>
      <c r="D4" s="18">
        <v>45312</v>
      </c>
      <c r="E4" s="18">
        <v>45313</v>
      </c>
      <c r="F4" s="18">
        <v>45314</v>
      </c>
      <c r="G4" s="18">
        <v>45315</v>
      </c>
      <c r="H4" s="18">
        <v>45316</v>
      </c>
      <c r="I4" s="18">
        <v>45317</v>
      </c>
      <c r="J4" s="18">
        <v>45318</v>
      </c>
      <c r="K4" s="18">
        <v>45319</v>
      </c>
      <c r="L4" s="18">
        <v>45320</v>
      </c>
      <c r="M4" s="18">
        <v>45321</v>
      </c>
      <c r="N4" s="18">
        <v>45322</v>
      </c>
      <c r="O4" s="18">
        <v>45323</v>
      </c>
      <c r="P4" s="18">
        <v>45324</v>
      </c>
      <c r="Q4" s="18">
        <v>45325</v>
      </c>
      <c r="R4" s="18">
        <v>45326</v>
      </c>
      <c r="S4" s="18">
        <v>45327</v>
      </c>
      <c r="T4" s="18">
        <v>45328</v>
      </c>
      <c r="U4" s="18">
        <v>45329</v>
      </c>
      <c r="V4" s="18">
        <v>45330</v>
      </c>
      <c r="W4" s="18">
        <v>45331</v>
      </c>
      <c r="X4" s="18">
        <v>45332</v>
      </c>
    </row>
    <row r="5" spans="1:24" ht="15" customHeight="1" x14ac:dyDescent="0.25">
      <c r="A5" s="97"/>
      <c r="B5" s="19">
        <v>45310</v>
      </c>
      <c r="C5" s="19">
        <v>45311</v>
      </c>
      <c r="D5" s="19">
        <v>45312</v>
      </c>
      <c r="E5" s="19">
        <v>45313</v>
      </c>
      <c r="F5" s="19">
        <v>45314</v>
      </c>
      <c r="G5" s="19">
        <v>45315</v>
      </c>
      <c r="H5" s="19">
        <v>45316</v>
      </c>
      <c r="I5" s="19">
        <v>45317</v>
      </c>
      <c r="J5" s="19">
        <v>45318</v>
      </c>
      <c r="K5" s="19">
        <v>45319</v>
      </c>
      <c r="L5" s="19">
        <v>45320</v>
      </c>
      <c r="M5" s="19">
        <v>45321</v>
      </c>
      <c r="N5" s="19">
        <v>45322</v>
      </c>
      <c r="O5" s="19">
        <v>45323</v>
      </c>
      <c r="P5" s="19">
        <v>45324</v>
      </c>
      <c r="Q5" s="19">
        <v>45325</v>
      </c>
      <c r="R5" s="19">
        <v>45326</v>
      </c>
      <c r="S5" s="19">
        <v>45327</v>
      </c>
      <c r="T5" s="19">
        <v>45328</v>
      </c>
      <c r="U5" s="19">
        <v>45329</v>
      </c>
      <c r="V5" s="19">
        <v>45330</v>
      </c>
      <c r="W5" s="19">
        <v>45331</v>
      </c>
      <c r="X5" s="19">
        <v>45332</v>
      </c>
    </row>
    <row r="6" spans="1:24" ht="15" customHeight="1" x14ac:dyDescent="0.25">
      <c r="A6" s="98"/>
      <c r="B6" s="20">
        <v>45310</v>
      </c>
      <c r="C6" s="20">
        <v>45311</v>
      </c>
      <c r="D6" s="20">
        <v>45312</v>
      </c>
      <c r="E6" s="20">
        <v>45313</v>
      </c>
      <c r="F6" s="20">
        <v>45314</v>
      </c>
      <c r="G6" s="20">
        <v>45315</v>
      </c>
      <c r="H6" s="20">
        <v>45316</v>
      </c>
      <c r="I6" s="20">
        <v>45317</v>
      </c>
      <c r="J6" s="20">
        <v>45318</v>
      </c>
      <c r="K6" s="20">
        <v>45319</v>
      </c>
      <c r="L6" s="20">
        <v>45320</v>
      </c>
      <c r="M6" s="20">
        <v>45321</v>
      </c>
      <c r="N6" s="20">
        <v>45322</v>
      </c>
      <c r="O6" s="20">
        <v>45323</v>
      </c>
      <c r="P6" s="20">
        <v>45324</v>
      </c>
      <c r="Q6" s="20">
        <v>45325</v>
      </c>
      <c r="R6" s="20">
        <v>45326</v>
      </c>
      <c r="S6" s="20">
        <v>45327</v>
      </c>
      <c r="T6" s="20">
        <v>45328</v>
      </c>
      <c r="U6" s="20">
        <v>45329</v>
      </c>
      <c r="V6" s="20">
        <v>45330</v>
      </c>
      <c r="W6" s="20">
        <v>45331</v>
      </c>
      <c r="X6" s="20">
        <v>45332</v>
      </c>
    </row>
    <row r="7" spans="1:24" ht="15" customHeight="1" x14ac:dyDescent="0.25">
      <c r="A7" s="21">
        <v>1</v>
      </c>
      <c r="B7" s="64" t="s">
        <v>62</v>
      </c>
      <c r="C7" s="65" t="s">
        <v>63</v>
      </c>
      <c r="D7" s="39" t="s">
        <v>64</v>
      </c>
      <c r="E7" s="65" t="s">
        <v>63</v>
      </c>
      <c r="F7" s="39" t="s">
        <v>64</v>
      </c>
      <c r="G7" s="65" t="s">
        <v>63</v>
      </c>
      <c r="H7" s="66" t="s">
        <v>65</v>
      </c>
      <c r="I7" s="65" t="s">
        <v>63</v>
      </c>
      <c r="J7" s="39" t="s">
        <v>64</v>
      </c>
      <c r="K7" s="65" t="s">
        <v>63</v>
      </c>
      <c r="L7" s="39" t="s">
        <v>64</v>
      </c>
      <c r="M7" s="65" t="s">
        <v>63</v>
      </c>
      <c r="N7" s="67" t="s">
        <v>66</v>
      </c>
      <c r="O7" s="65" t="s">
        <v>63</v>
      </c>
      <c r="P7" s="68" t="s">
        <v>64</v>
      </c>
      <c r="Q7" s="66" t="s">
        <v>65</v>
      </c>
      <c r="R7" s="69" t="s">
        <v>67</v>
      </c>
      <c r="S7" s="70" t="s">
        <v>68</v>
      </c>
      <c r="T7" s="71" t="s">
        <v>69</v>
      </c>
      <c r="U7" s="40" t="s">
        <v>65</v>
      </c>
      <c r="V7" s="72" t="s">
        <v>70</v>
      </c>
      <c r="W7" s="73" t="s">
        <v>71</v>
      </c>
      <c r="X7" s="65" t="s">
        <v>63</v>
      </c>
    </row>
    <row r="8" spans="1:24" ht="15" customHeight="1" x14ac:dyDescent="0.25">
      <c r="A8" s="21">
        <v>2</v>
      </c>
      <c r="B8" s="74" t="s">
        <v>72</v>
      </c>
      <c r="C8" s="64" t="s">
        <v>62</v>
      </c>
      <c r="D8" s="65" t="s">
        <v>63</v>
      </c>
      <c r="E8" s="39" t="s">
        <v>64</v>
      </c>
      <c r="F8" s="65" t="s">
        <v>63</v>
      </c>
      <c r="G8" s="39" t="s">
        <v>64</v>
      </c>
      <c r="H8" s="65" t="s">
        <v>63</v>
      </c>
      <c r="I8" s="66" t="s">
        <v>65</v>
      </c>
      <c r="J8" s="65" t="s">
        <v>63</v>
      </c>
      <c r="K8" s="39" t="s">
        <v>64</v>
      </c>
      <c r="L8" s="65" t="s">
        <v>63</v>
      </c>
      <c r="M8" s="39" t="s">
        <v>64</v>
      </c>
      <c r="N8" s="65" t="s">
        <v>63</v>
      </c>
      <c r="O8" s="67" t="s">
        <v>66</v>
      </c>
      <c r="P8" s="65" t="s">
        <v>63</v>
      </c>
      <c r="Q8" s="68" t="s">
        <v>64</v>
      </c>
      <c r="R8" s="66" t="s">
        <v>65</v>
      </c>
      <c r="S8" s="69" t="s">
        <v>67</v>
      </c>
      <c r="T8" s="70" t="s">
        <v>68</v>
      </c>
      <c r="U8" s="71" t="s">
        <v>69</v>
      </c>
      <c r="V8" s="75" t="s">
        <v>73</v>
      </c>
      <c r="W8" s="72" t="s">
        <v>70</v>
      </c>
      <c r="X8" s="73" t="s">
        <v>71</v>
      </c>
    </row>
    <row r="9" spans="1:24" ht="15" customHeight="1" x14ac:dyDescent="0.25">
      <c r="A9" s="21">
        <v>3</v>
      </c>
      <c r="B9" s="76" t="s">
        <v>74</v>
      </c>
      <c r="C9" s="65" t="s">
        <v>63</v>
      </c>
      <c r="D9" s="64" t="s">
        <v>62</v>
      </c>
      <c r="E9" s="65" t="s">
        <v>63</v>
      </c>
      <c r="F9" s="39" t="s">
        <v>64</v>
      </c>
      <c r="G9" s="65" t="s">
        <v>63</v>
      </c>
      <c r="H9" s="39" t="s">
        <v>64</v>
      </c>
      <c r="I9" s="65" t="s">
        <v>63</v>
      </c>
      <c r="J9" s="66" t="s">
        <v>65</v>
      </c>
      <c r="K9" s="65" t="s">
        <v>63</v>
      </c>
      <c r="L9" s="39" t="s">
        <v>64</v>
      </c>
      <c r="M9" s="65" t="s">
        <v>63</v>
      </c>
      <c r="N9" s="39" t="s">
        <v>64</v>
      </c>
      <c r="O9" s="65" t="s">
        <v>63</v>
      </c>
      <c r="P9" s="67" t="s">
        <v>66</v>
      </c>
      <c r="Q9" s="65" t="s">
        <v>63</v>
      </c>
      <c r="R9" s="68" t="s">
        <v>64</v>
      </c>
      <c r="S9" s="66" t="s">
        <v>65</v>
      </c>
      <c r="T9" s="22" t="s">
        <v>75</v>
      </c>
      <c r="U9" s="70" t="s">
        <v>68</v>
      </c>
      <c r="V9" s="71" t="s">
        <v>69</v>
      </c>
      <c r="W9" s="40" t="s">
        <v>65</v>
      </c>
      <c r="X9" s="72" t="s">
        <v>70</v>
      </c>
    </row>
    <row r="10" spans="1:24" ht="15" customHeight="1" x14ac:dyDescent="0.25">
      <c r="A10" s="21">
        <v>4</v>
      </c>
      <c r="B10" s="77" t="s">
        <v>76</v>
      </c>
      <c r="C10" s="40" t="s">
        <v>65</v>
      </c>
      <c r="D10" s="74" t="s">
        <v>72</v>
      </c>
      <c r="E10" s="70" t="s">
        <v>68</v>
      </c>
      <c r="F10" s="65" t="s">
        <v>63</v>
      </c>
      <c r="G10" s="39" t="s">
        <v>64</v>
      </c>
      <c r="H10" s="65" t="s">
        <v>63</v>
      </c>
      <c r="I10" s="39" t="s">
        <v>64</v>
      </c>
      <c r="J10" s="65" t="s">
        <v>63</v>
      </c>
      <c r="K10" s="66" t="s">
        <v>65</v>
      </c>
      <c r="L10" s="65" t="s">
        <v>63</v>
      </c>
      <c r="M10" s="39" t="s">
        <v>64</v>
      </c>
      <c r="N10" s="65" t="s">
        <v>63</v>
      </c>
      <c r="O10" s="39" t="s">
        <v>64</v>
      </c>
      <c r="P10" s="65" t="s">
        <v>63</v>
      </c>
      <c r="Q10" s="67" t="s">
        <v>66</v>
      </c>
      <c r="R10" s="65" t="s">
        <v>63</v>
      </c>
      <c r="S10" s="68" t="s">
        <v>64</v>
      </c>
      <c r="T10" s="66" t="s">
        <v>65</v>
      </c>
      <c r="U10" s="69" t="s">
        <v>67</v>
      </c>
      <c r="V10" s="70" t="s">
        <v>68</v>
      </c>
      <c r="W10" s="71" t="s">
        <v>69</v>
      </c>
      <c r="X10" s="40" t="s">
        <v>65</v>
      </c>
    </row>
    <row r="11" spans="1:24" ht="15" customHeight="1" x14ac:dyDescent="0.25">
      <c r="A11" s="21">
        <v>5</v>
      </c>
      <c r="B11" s="78" t="s">
        <v>77</v>
      </c>
      <c r="C11" s="77" t="s">
        <v>76</v>
      </c>
      <c r="D11" s="76" t="s">
        <v>74</v>
      </c>
      <c r="E11" s="65" t="s">
        <v>63</v>
      </c>
      <c r="F11" s="64" t="s">
        <v>62</v>
      </c>
      <c r="G11" s="65" t="s">
        <v>63</v>
      </c>
      <c r="H11" s="39" t="s">
        <v>64</v>
      </c>
      <c r="I11" s="65" t="s">
        <v>63</v>
      </c>
      <c r="J11" s="39" t="s">
        <v>64</v>
      </c>
      <c r="K11" s="65" t="s">
        <v>63</v>
      </c>
      <c r="L11" s="66" t="s">
        <v>65</v>
      </c>
      <c r="M11" s="65" t="s">
        <v>63</v>
      </c>
      <c r="N11" s="39" t="s">
        <v>64</v>
      </c>
      <c r="O11" s="65" t="s">
        <v>63</v>
      </c>
      <c r="P11" s="39" t="s">
        <v>64</v>
      </c>
      <c r="Q11" s="65" t="s">
        <v>63</v>
      </c>
      <c r="R11" s="67" t="s">
        <v>66</v>
      </c>
      <c r="S11" s="65" t="s">
        <v>63</v>
      </c>
      <c r="T11" s="68" t="s">
        <v>64</v>
      </c>
      <c r="U11" s="66" t="s">
        <v>65</v>
      </c>
      <c r="V11" s="69" t="s">
        <v>67</v>
      </c>
      <c r="W11" s="70" t="s">
        <v>68</v>
      </c>
      <c r="X11" s="71" t="s">
        <v>69</v>
      </c>
    </row>
    <row r="12" spans="1:24" ht="15" customHeight="1" x14ac:dyDescent="0.25">
      <c r="A12" s="21">
        <v>6</v>
      </c>
      <c r="B12" s="73" t="s">
        <v>71</v>
      </c>
      <c r="C12" s="65" t="s">
        <v>63</v>
      </c>
      <c r="D12" s="77" t="s">
        <v>76</v>
      </c>
      <c r="E12" s="40" t="s">
        <v>65</v>
      </c>
      <c r="F12" s="74" t="s">
        <v>72</v>
      </c>
      <c r="G12" s="70" t="s">
        <v>68</v>
      </c>
      <c r="H12" s="65" t="s">
        <v>63</v>
      </c>
      <c r="I12" s="39" t="s">
        <v>64</v>
      </c>
      <c r="J12" s="65" t="s">
        <v>63</v>
      </c>
      <c r="K12" s="39" t="s">
        <v>64</v>
      </c>
      <c r="L12" s="65" t="s">
        <v>63</v>
      </c>
      <c r="M12" s="66" t="s">
        <v>65</v>
      </c>
      <c r="N12" s="65" t="s">
        <v>63</v>
      </c>
      <c r="O12" s="39" t="s">
        <v>64</v>
      </c>
      <c r="P12" s="65" t="s">
        <v>63</v>
      </c>
      <c r="Q12" s="39" t="s">
        <v>64</v>
      </c>
      <c r="R12" s="65" t="s">
        <v>63</v>
      </c>
      <c r="S12" s="67" t="s">
        <v>66</v>
      </c>
      <c r="T12" s="65" t="s">
        <v>63</v>
      </c>
      <c r="U12" s="68" t="s">
        <v>64</v>
      </c>
      <c r="V12" s="66" t="s">
        <v>65</v>
      </c>
      <c r="W12" s="69" t="s">
        <v>67</v>
      </c>
      <c r="X12" s="70" t="s">
        <v>68</v>
      </c>
    </row>
    <row r="13" spans="1:24" ht="15" customHeight="1" x14ac:dyDescent="0.25">
      <c r="A13" s="21">
        <v>7</v>
      </c>
      <c r="B13" s="72" t="s">
        <v>70</v>
      </c>
      <c r="C13" s="73" t="s">
        <v>71</v>
      </c>
      <c r="D13" s="78" t="s">
        <v>77</v>
      </c>
      <c r="E13" s="71" t="s">
        <v>69</v>
      </c>
      <c r="F13" s="76" t="s">
        <v>74</v>
      </c>
      <c r="G13" s="65" t="s">
        <v>63</v>
      </c>
      <c r="H13" s="64" t="s">
        <v>62</v>
      </c>
      <c r="I13" s="65" t="s">
        <v>63</v>
      </c>
      <c r="J13" s="39" t="s">
        <v>64</v>
      </c>
      <c r="K13" s="65" t="s">
        <v>63</v>
      </c>
      <c r="L13" s="39" t="s">
        <v>64</v>
      </c>
      <c r="M13" s="65" t="s">
        <v>63</v>
      </c>
      <c r="N13" s="66" t="s">
        <v>65</v>
      </c>
      <c r="O13" s="65" t="s">
        <v>63</v>
      </c>
      <c r="P13" s="39" t="s">
        <v>64</v>
      </c>
      <c r="Q13" s="65" t="s">
        <v>63</v>
      </c>
      <c r="R13" s="39" t="s">
        <v>64</v>
      </c>
      <c r="S13" s="65" t="s">
        <v>63</v>
      </c>
      <c r="T13" s="67" t="s">
        <v>66</v>
      </c>
      <c r="U13" s="65" t="s">
        <v>63</v>
      </c>
      <c r="V13" s="68" t="s">
        <v>64</v>
      </c>
      <c r="W13" s="66" t="s">
        <v>65</v>
      </c>
      <c r="X13" s="69" t="s">
        <v>67</v>
      </c>
    </row>
    <row r="14" spans="1:24" ht="15" customHeight="1" x14ac:dyDescent="0.25">
      <c r="A14" s="21">
        <v>8</v>
      </c>
      <c r="B14" s="75" t="s">
        <v>73</v>
      </c>
      <c r="C14" s="72" t="s">
        <v>70</v>
      </c>
      <c r="D14" s="73" t="s">
        <v>71</v>
      </c>
      <c r="E14" s="65" t="s">
        <v>63</v>
      </c>
      <c r="F14" s="41" t="s">
        <v>71</v>
      </c>
      <c r="G14" s="40" t="s">
        <v>65</v>
      </c>
      <c r="H14" s="74" t="s">
        <v>72</v>
      </c>
      <c r="I14" s="70" t="s">
        <v>68</v>
      </c>
      <c r="J14" s="65" t="s">
        <v>63</v>
      </c>
      <c r="K14" s="39" t="s">
        <v>64</v>
      </c>
      <c r="L14" s="65" t="s">
        <v>63</v>
      </c>
      <c r="M14" s="39" t="s">
        <v>64</v>
      </c>
      <c r="N14" s="65" t="s">
        <v>63</v>
      </c>
      <c r="O14" s="66" t="s">
        <v>65</v>
      </c>
      <c r="P14" s="65" t="s">
        <v>63</v>
      </c>
      <c r="Q14" s="39" t="s">
        <v>64</v>
      </c>
      <c r="R14" s="65" t="s">
        <v>63</v>
      </c>
      <c r="S14" s="39" t="s">
        <v>64</v>
      </c>
      <c r="T14" s="65" t="s">
        <v>63</v>
      </c>
      <c r="U14" s="67" t="s">
        <v>66</v>
      </c>
      <c r="V14" s="65" t="s">
        <v>63</v>
      </c>
      <c r="W14" s="68" t="s">
        <v>64</v>
      </c>
      <c r="X14" s="66" t="s">
        <v>65</v>
      </c>
    </row>
    <row r="15" spans="1:24" ht="15" customHeight="1" x14ac:dyDescent="0.25">
      <c r="A15" s="21">
        <v>9</v>
      </c>
      <c r="B15" s="71" t="s">
        <v>69</v>
      </c>
      <c r="C15" s="40" t="s">
        <v>65</v>
      </c>
      <c r="D15" s="72" t="s">
        <v>70</v>
      </c>
      <c r="E15" s="73" t="s">
        <v>71</v>
      </c>
      <c r="F15" s="78" t="s">
        <v>77</v>
      </c>
      <c r="G15" s="77" t="s">
        <v>76</v>
      </c>
      <c r="H15" s="76" t="s">
        <v>74</v>
      </c>
      <c r="I15" s="65" t="s">
        <v>63</v>
      </c>
      <c r="J15" s="64" t="s">
        <v>62</v>
      </c>
      <c r="K15" s="65" t="s">
        <v>63</v>
      </c>
      <c r="L15" s="39" t="s">
        <v>64</v>
      </c>
      <c r="M15" s="65" t="s">
        <v>63</v>
      </c>
      <c r="N15" s="39" t="s">
        <v>64</v>
      </c>
      <c r="O15" s="65" t="s">
        <v>63</v>
      </c>
      <c r="P15" s="66" t="s">
        <v>65</v>
      </c>
      <c r="Q15" s="65" t="s">
        <v>63</v>
      </c>
      <c r="R15" s="39" t="s">
        <v>64</v>
      </c>
      <c r="S15" s="65" t="s">
        <v>63</v>
      </c>
      <c r="T15" s="39" t="s">
        <v>64</v>
      </c>
      <c r="U15" s="65" t="s">
        <v>63</v>
      </c>
      <c r="V15" s="67" t="s">
        <v>66</v>
      </c>
      <c r="W15" s="65" t="s">
        <v>63</v>
      </c>
      <c r="X15" s="68" t="s">
        <v>64</v>
      </c>
    </row>
    <row r="16" spans="1:24" ht="15" customHeight="1" x14ac:dyDescent="0.25">
      <c r="A16" s="21">
        <v>10</v>
      </c>
      <c r="B16" s="70" t="s">
        <v>68</v>
      </c>
      <c r="C16" s="71" t="s">
        <v>69</v>
      </c>
      <c r="D16" s="75" t="s">
        <v>73</v>
      </c>
      <c r="E16" s="39" t="s">
        <v>64</v>
      </c>
      <c r="F16" s="73" t="s">
        <v>71</v>
      </c>
      <c r="G16" s="65" t="s">
        <v>63</v>
      </c>
      <c r="H16" s="41" t="s">
        <v>71</v>
      </c>
      <c r="I16" s="40" t="s">
        <v>65</v>
      </c>
      <c r="J16" s="74" t="s">
        <v>72</v>
      </c>
      <c r="K16" s="70" t="s">
        <v>68</v>
      </c>
      <c r="L16" s="65" t="s">
        <v>63</v>
      </c>
      <c r="M16" s="39" t="s">
        <v>64</v>
      </c>
      <c r="N16" s="65" t="s">
        <v>63</v>
      </c>
      <c r="O16" s="39" t="s">
        <v>64</v>
      </c>
      <c r="P16" s="65" t="s">
        <v>63</v>
      </c>
      <c r="Q16" s="66" t="s">
        <v>65</v>
      </c>
      <c r="R16" s="65" t="s">
        <v>63</v>
      </c>
      <c r="S16" s="39" t="s">
        <v>64</v>
      </c>
      <c r="T16" s="65" t="s">
        <v>63</v>
      </c>
      <c r="U16" s="39" t="s">
        <v>64</v>
      </c>
      <c r="V16" s="65" t="s">
        <v>63</v>
      </c>
      <c r="W16" s="67" t="s">
        <v>66</v>
      </c>
      <c r="X16" s="65" t="s">
        <v>63</v>
      </c>
    </row>
    <row r="17" spans="1:24" ht="15" customHeight="1" x14ac:dyDescent="0.25">
      <c r="A17" s="21">
        <v>11</v>
      </c>
      <c r="B17" s="69" t="s">
        <v>67</v>
      </c>
      <c r="C17" s="70" t="s">
        <v>68</v>
      </c>
      <c r="D17" s="71" t="s">
        <v>69</v>
      </c>
      <c r="E17" s="40" t="s">
        <v>65</v>
      </c>
      <c r="F17" s="72" t="s">
        <v>70</v>
      </c>
      <c r="G17" s="73" t="s">
        <v>71</v>
      </c>
      <c r="H17" s="78" t="s">
        <v>77</v>
      </c>
      <c r="I17" s="77" t="s">
        <v>76</v>
      </c>
      <c r="J17" s="76" t="s">
        <v>74</v>
      </c>
      <c r="K17" s="74" t="s">
        <v>72</v>
      </c>
      <c r="L17" s="40" t="s">
        <v>65</v>
      </c>
      <c r="M17" s="65" t="s">
        <v>63</v>
      </c>
      <c r="N17" s="39" t="s">
        <v>64</v>
      </c>
      <c r="O17" s="65" t="s">
        <v>63</v>
      </c>
      <c r="P17" s="39" t="s">
        <v>64</v>
      </c>
      <c r="Q17" s="65" t="s">
        <v>63</v>
      </c>
      <c r="R17" s="66" t="s">
        <v>65</v>
      </c>
      <c r="S17" s="65" t="s">
        <v>63</v>
      </c>
      <c r="T17" s="39" t="s">
        <v>64</v>
      </c>
      <c r="U17" s="65" t="s">
        <v>63</v>
      </c>
      <c r="V17" s="39" t="s">
        <v>64</v>
      </c>
      <c r="W17" s="65" t="s">
        <v>63</v>
      </c>
      <c r="X17" s="67" t="s">
        <v>66</v>
      </c>
    </row>
    <row r="18" spans="1:24" ht="15" customHeight="1" x14ac:dyDescent="0.25">
      <c r="A18" s="21">
        <v>12</v>
      </c>
      <c r="B18" s="66" t="s">
        <v>65</v>
      </c>
      <c r="C18" s="69" t="s">
        <v>67</v>
      </c>
      <c r="D18" s="70" t="s">
        <v>68</v>
      </c>
      <c r="E18" s="71" t="s">
        <v>69</v>
      </c>
      <c r="F18" s="75" t="s">
        <v>73</v>
      </c>
      <c r="G18" s="39" t="s">
        <v>64</v>
      </c>
      <c r="H18" s="73" t="s">
        <v>71</v>
      </c>
      <c r="I18" s="65" t="s">
        <v>63</v>
      </c>
      <c r="J18" s="41" t="s">
        <v>71</v>
      </c>
      <c r="K18" s="40" t="s">
        <v>65</v>
      </c>
      <c r="L18" s="74" t="s">
        <v>72</v>
      </c>
      <c r="M18" s="70" t="s">
        <v>68</v>
      </c>
      <c r="N18" s="65" t="s">
        <v>63</v>
      </c>
      <c r="O18" s="39" t="s">
        <v>64</v>
      </c>
      <c r="P18" s="65" t="s">
        <v>63</v>
      </c>
      <c r="Q18" s="39" t="s">
        <v>64</v>
      </c>
      <c r="R18" s="65" t="s">
        <v>63</v>
      </c>
      <c r="S18" s="66" t="s">
        <v>65</v>
      </c>
      <c r="T18" s="65" t="s">
        <v>63</v>
      </c>
      <c r="U18" s="39" t="s">
        <v>64</v>
      </c>
      <c r="V18" s="65" t="s">
        <v>63</v>
      </c>
      <c r="W18" s="39" t="s">
        <v>64</v>
      </c>
      <c r="X18" s="65" t="s">
        <v>63</v>
      </c>
    </row>
    <row r="19" spans="1:24" ht="15" customHeight="1" x14ac:dyDescent="0.25">
      <c r="A19" s="21">
        <v>13</v>
      </c>
      <c r="B19" s="68" t="s">
        <v>64</v>
      </c>
      <c r="C19" s="66" t="s">
        <v>65</v>
      </c>
      <c r="D19" s="69" t="s">
        <v>67</v>
      </c>
      <c r="E19" s="70" t="s">
        <v>68</v>
      </c>
      <c r="F19" s="71" t="s">
        <v>69</v>
      </c>
      <c r="G19" s="40" t="s">
        <v>65</v>
      </c>
      <c r="H19" s="71" t="s">
        <v>69</v>
      </c>
      <c r="I19" s="73" t="s">
        <v>71</v>
      </c>
      <c r="J19" s="78" t="s">
        <v>77</v>
      </c>
      <c r="K19" s="71" t="s">
        <v>69</v>
      </c>
      <c r="L19" s="76" t="s">
        <v>74</v>
      </c>
      <c r="M19" s="65" t="s">
        <v>63</v>
      </c>
      <c r="N19" s="40" t="s">
        <v>65</v>
      </c>
      <c r="O19" s="65" t="s">
        <v>63</v>
      </c>
      <c r="P19" s="39" t="s">
        <v>64</v>
      </c>
      <c r="Q19" s="65" t="s">
        <v>63</v>
      </c>
      <c r="R19" s="39" t="s">
        <v>64</v>
      </c>
      <c r="S19" s="65" t="s">
        <v>63</v>
      </c>
      <c r="T19" s="66" t="s">
        <v>65</v>
      </c>
      <c r="U19" s="65" t="s">
        <v>63</v>
      </c>
      <c r="V19" s="39" t="s">
        <v>64</v>
      </c>
      <c r="W19" s="65" t="s">
        <v>63</v>
      </c>
      <c r="X19" s="39" t="s">
        <v>64</v>
      </c>
    </row>
    <row r="20" spans="1:24" ht="15" customHeight="1" x14ac:dyDescent="0.25">
      <c r="A20" s="21">
        <v>14</v>
      </c>
      <c r="B20" s="65" t="s">
        <v>63</v>
      </c>
      <c r="C20" s="68" t="s">
        <v>64</v>
      </c>
      <c r="D20" s="66" t="s">
        <v>65</v>
      </c>
      <c r="E20" s="22" t="s">
        <v>75</v>
      </c>
      <c r="F20" s="70" t="s">
        <v>68</v>
      </c>
      <c r="G20" s="71" t="s">
        <v>69</v>
      </c>
      <c r="H20" s="75" t="s">
        <v>73</v>
      </c>
      <c r="I20" s="39" t="s">
        <v>64</v>
      </c>
      <c r="J20" s="73" t="s">
        <v>71</v>
      </c>
      <c r="K20" s="65" t="s">
        <v>63</v>
      </c>
      <c r="L20" s="41" t="s">
        <v>71</v>
      </c>
      <c r="M20" s="40" t="s">
        <v>65</v>
      </c>
      <c r="N20" s="74" t="s">
        <v>72</v>
      </c>
      <c r="O20" s="64" t="s">
        <v>62</v>
      </c>
      <c r="P20" s="65" t="s">
        <v>63</v>
      </c>
      <c r="Q20" s="39" t="s">
        <v>64</v>
      </c>
      <c r="R20" s="65" t="s">
        <v>63</v>
      </c>
      <c r="S20" s="39" t="s">
        <v>64</v>
      </c>
      <c r="T20" s="65" t="s">
        <v>63</v>
      </c>
      <c r="U20" s="66" t="s">
        <v>65</v>
      </c>
      <c r="V20" s="65" t="s">
        <v>63</v>
      </c>
      <c r="W20" s="39" t="s">
        <v>64</v>
      </c>
      <c r="X20" s="65" t="s">
        <v>63</v>
      </c>
    </row>
    <row r="21" spans="1:24" ht="15" customHeight="1" x14ac:dyDescent="0.25">
      <c r="A21" s="21">
        <v>15</v>
      </c>
      <c r="B21" s="67" t="s">
        <v>66</v>
      </c>
      <c r="C21" s="65" t="s">
        <v>63</v>
      </c>
      <c r="D21" s="68" t="s">
        <v>64</v>
      </c>
      <c r="E21" s="66" t="s">
        <v>65</v>
      </c>
      <c r="F21" s="39" t="s">
        <v>64</v>
      </c>
      <c r="G21" s="70" t="s">
        <v>68</v>
      </c>
      <c r="H21" s="71" t="s">
        <v>69</v>
      </c>
      <c r="I21" s="40" t="s">
        <v>65</v>
      </c>
      <c r="J21" s="72" t="s">
        <v>70</v>
      </c>
      <c r="K21" s="73" t="s">
        <v>71</v>
      </c>
      <c r="L21" s="78" t="s">
        <v>77</v>
      </c>
      <c r="M21" s="77" t="s">
        <v>76</v>
      </c>
      <c r="N21" s="76" t="s">
        <v>74</v>
      </c>
      <c r="O21" s="65" t="s">
        <v>63</v>
      </c>
      <c r="P21" s="70" t="s">
        <v>68</v>
      </c>
      <c r="Q21" s="65" t="s">
        <v>63</v>
      </c>
      <c r="R21" s="39" t="s">
        <v>64</v>
      </c>
      <c r="S21" s="65" t="s">
        <v>63</v>
      </c>
      <c r="T21" s="39" t="s">
        <v>64</v>
      </c>
      <c r="U21" s="65" t="s">
        <v>63</v>
      </c>
      <c r="V21" s="66" t="s">
        <v>65</v>
      </c>
      <c r="W21" s="65" t="s">
        <v>63</v>
      </c>
      <c r="X21" s="39" t="s">
        <v>64</v>
      </c>
    </row>
    <row r="22" spans="1:24" ht="15" customHeight="1" x14ac:dyDescent="0.25">
      <c r="A22" s="21">
        <v>16</v>
      </c>
      <c r="B22" s="65" t="s">
        <v>63</v>
      </c>
      <c r="C22" s="67" t="s">
        <v>66</v>
      </c>
      <c r="D22" s="65" t="s">
        <v>63</v>
      </c>
      <c r="E22" s="68" t="s">
        <v>64</v>
      </c>
      <c r="F22" s="66" t="s">
        <v>65</v>
      </c>
      <c r="G22" s="39" t="s">
        <v>64</v>
      </c>
      <c r="H22" s="70" t="s">
        <v>68</v>
      </c>
      <c r="I22" s="71" t="s">
        <v>69</v>
      </c>
      <c r="J22" s="75" t="s">
        <v>73</v>
      </c>
      <c r="K22" s="39" t="s">
        <v>64</v>
      </c>
      <c r="L22" s="73" t="s">
        <v>71</v>
      </c>
      <c r="M22" s="65" t="s">
        <v>63</v>
      </c>
      <c r="N22" s="67" t="s">
        <v>66</v>
      </c>
      <c r="O22" s="76" t="s">
        <v>74</v>
      </c>
      <c r="P22" s="74" t="s">
        <v>72</v>
      </c>
      <c r="Q22" s="64" t="s">
        <v>62</v>
      </c>
      <c r="R22" s="65" t="s">
        <v>63</v>
      </c>
      <c r="S22" s="39" t="s">
        <v>64</v>
      </c>
      <c r="T22" s="65" t="s">
        <v>63</v>
      </c>
      <c r="U22" s="39" t="s">
        <v>64</v>
      </c>
      <c r="V22" s="65" t="s">
        <v>63</v>
      </c>
      <c r="W22" s="66" t="s">
        <v>65</v>
      </c>
      <c r="X22" s="65" t="s">
        <v>63</v>
      </c>
    </row>
    <row r="23" spans="1:24" ht="15" customHeight="1" x14ac:dyDescent="0.25">
      <c r="A23" s="21">
        <v>17</v>
      </c>
      <c r="B23" s="39" t="s">
        <v>64</v>
      </c>
      <c r="C23" s="65" t="s">
        <v>63</v>
      </c>
      <c r="D23" s="67" t="s">
        <v>66</v>
      </c>
      <c r="E23" s="65" t="s">
        <v>63</v>
      </c>
      <c r="F23" s="68" t="s">
        <v>64</v>
      </c>
      <c r="G23" s="66" t="s">
        <v>65</v>
      </c>
      <c r="H23" s="65" t="s">
        <v>63</v>
      </c>
      <c r="I23" s="70" t="s">
        <v>68</v>
      </c>
      <c r="J23" s="71" t="s">
        <v>69</v>
      </c>
      <c r="K23" s="40" t="s">
        <v>65</v>
      </c>
      <c r="L23" s="72" t="s">
        <v>70</v>
      </c>
      <c r="M23" s="73" t="s">
        <v>71</v>
      </c>
      <c r="N23" s="78" t="s">
        <v>77</v>
      </c>
      <c r="O23" s="77" t="s">
        <v>76</v>
      </c>
      <c r="P23" s="76" t="s">
        <v>74</v>
      </c>
      <c r="Q23" s="65" t="s">
        <v>63</v>
      </c>
      <c r="R23" s="40" t="s">
        <v>65</v>
      </c>
      <c r="S23" s="65" t="s">
        <v>63</v>
      </c>
      <c r="T23" s="39" t="s">
        <v>64</v>
      </c>
      <c r="U23" s="65" t="s">
        <v>63</v>
      </c>
      <c r="V23" s="39" t="s">
        <v>64</v>
      </c>
      <c r="W23" s="65" t="s">
        <v>63</v>
      </c>
      <c r="X23" s="66" t="s">
        <v>65</v>
      </c>
    </row>
    <row r="24" spans="1:24" ht="15" customHeight="1" x14ac:dyDescent="0.25">
      <c r="A24" s="21">
        <v>18</v>
      </c>
      <c r="B24" s="65" t="s">
        <v>63</v>
      </c>
      <c r="C24" s="39" t="s">
        <v>64</v>
      </c>
      <c r="D24" s="65" t="s">
        <v>63</v>
      </c>
      <c r="E24" s="67" t="s">
        <v>66</v>
      </c>
      <c r="F24" s="65" t="s">
        <v>63</v>
      </c>
      <c r="G24" s="68" t="s">
        <v>64</v>
      </c>
      <c r="H24" s="66" t="s">
        <v>65</v>
      </c>
      <c r="I24" s="69" t="s">
        <v>67</v>
      </c>
      <c r="J24" s="70" t="s">
        <v>68</v>
      </c>
      <c r="K24" s="71" t="s">
        <v>69</v>
      </c>
      <c r="L24" s="75" t="s">
        <v>73</v>
      </c>
      <c r="M24" s="39" t="s">
        <v>64</v>
      </c>
      <c r="N24" s="73" t="s">
        <v>71</v>
      </c>
      <c r="O24" s="65" t="s">
        <v>63</v>
      </c>
      <c r="P24" s="41" t="s">
        <v>71</v>
      </c>
      <c r="Q24" s="40" t="s">
        <v>65</v>
      </c>
      <c r="R24" s="74" t="s">
        <v>72</v>
      </c>
      <c r="S24" s="70" t="s">
        <v>68</v>
      </c>
      <c r="T24" s="65" t="s">
        <v>63</v>
      </c>
      <c r="U24" s="39" t="s">
        <v>64</v>
      </c>
      <c r="V24" s="65" t="s">
        <v>63</v>
      </c>
      <c r="W24" s="39" t="s">
        <v>64</v>
      </c>
      <c r="X24" s="65" t="s">
        <v>63</v>
      </c>
    </row>
    <row r="25" spans="1:24" ht="15" customHeight="1" x14ac:dyDescent="0.25">
      <c r="A25" s="21">
        <v>19</v>
      </c>
      <c r="B25" s="39" t="s">
        <v>64</v>
      </c>
      <c r="C25" s="65" t="s">
        <v>63</v>
      </c>
      <c r="D25" s="39" t="s">
        <v>64</v>
      </c>
      <c r="E25" s="65" t="s">
        <v>63</v>
      </c>
      <c r="F25" s="67" t="s">
        <v>66</v>
      </c>
      <c r="G25" s="65" t="s">
        <v>63</v>
      </c>
      <c r="H25" s="68" t="s">
        <v>64</v>
      </c>
      <c r="I25" s="66" t="s">
        <v>65</v>
      </c>
      <c r="J25" s="39" t="s">
        <v>64</v>
      </c>
      <c r="K25" s="70" t="s">
        <v>68</v>
      </c>
      <c r="L25" s="71" t="s">
        <v>69</v>
      </c>
      <c r="M25" s="75" t="s">
        <v>73</v>
      </c>
      <c r="N25" s="71" t="s">
        <v>69</v>
      </c>
      <c r="O25" s="73" t="s">
        <v>71</v>
      </c>
      <c r="P25" s="78" t="s">
        <v>77</v>
      </c>
      <c r="Q25" s="77" t="s">
        <v>76</v>
      </c>
      <c r="R25" s="76" t="s">
        <v>74</v>
      </c>
      <c r="S25" s="65" t="s">
        <v>63</v>
      </c>
      <c r="T25" s="40" t="s">
        <v>65</v>
      </c>
      <c r="U25" s="65" t="s">
        <v>63</v>
      </c>
      <c r="V25" s="39" t="s">
        <v>64</v>
      </c>
      <c r="W25" s="65" t="s">
        <v>63</v>
      </c>
      <c r="X25" s="39" t="s">
        <v>64</v>
      </c>
    </row>
    <row r="26" spans="1:24" ht="15" customHeight="1" x14ac:dyDescent="0.25">
      <c r="A26" s="21">
        <v>20</v>
      </c>
      <c r="B26" s="65" t="s">
        <v>63</v>
      </c>
      <c r="C26" s="39" t="s">
        <v>64</v>
      </c>
      <c r="D26" s="65" t="s">
        <v>63</v>
      </c>
      <c r="E26" s="39" t="s">
        <v>64</v>
      </c>
      <c r="F26" s="65" t="s">
        <v>63</v>
      </c>
      <c r="G26" s="67" t="s">
        <v>66</v>
      </c>
      <c r="H26" s="65" t="s">
        <v>63</v>
      </c>
      <c r="I26" s="68" t="s">
        <v>64</v>
      </c>
      <c r="J26" s="66" t="s">
        <v>65</v>
      </c>
      <c r="K26" s="22" t="s">
        <v>75</v>
      </c>
      <c r="L26" s="70" t="s">
        <v>68</v>
      </c>
      <c r="M26" s="71" t="s">
        <v>69</v>
      </c>
      <c r="N26" s="75" t="s">
        <v>73</v>
      </c>
      <c r="O26" s="39" t="s">
        <v>64</v>
      </c>
      <c r="P26" s="73" t="s">
        <v>71</v>
      </c>
      <c r="Q26" s="65" t="s">
        <v>63</v>
      </c>
      <c r="R26" s="41" t="s">
        <v>71</v>
      </c>
      <c r="S26" s="40" t="s">
        <v>65</v>
      </c>
      <c r="T26" s="74" t="s">
        <v>72</v>
      </c>
      <c r="U26" s="64" t="s">
        <v>62</v>
      </c>
      <c r="V26" s="65" t="s">
        <v>63</v>
      </c>
      <c r="W26" s="39" t="s">
        <v>64</v>
      </c>
      <c r="X26" s="65" t="s">
        <v>63</v>
      </c>
    </row>
    <row r="27" spans="1:24" ht="15" customHeight="1" x14ac:dyDescent="0.25">
      <c r="A27" s="21">
        <v>21</v>
      </c>
      <c r="B27" s="66" t="s">
        <v>65</v>
      </c>
      <c r="C27" s="65" t="s">
        <v>63</v>
      </c>
      <c r="D27" s="39" t="s">
        <v>64</v>
      </c>
      <c r="E27" s="65" t="s">
        <v>63</v>
      </c>
      <c r="F27" s="39" t="s">
        <v>64</v>
      </c>
      <c r="G27" s="65" t="s">
        <v>63</v>
      </c>
      <c r="H27" s="67" t="s">
        <v>66</v>
      </c>
      <c r="I27" s="65" t="s">
        <v>63</v>
      </c>
      <c r="J27" s="68" t="s">
        <v>64</v>
      </c>
      <c r="K27" s="66" t="s">
        <v>65</v>
      </c>
      <c r="L27" s="65" t="s">
        <v>63</v>
      </c>
      <c r="M27" s="70" t="s">
        <v>68</v>
      </c>
      <c r="N27" s="71" t="s">
        <v>69</v>
      </c>
      <c r="O27" s="40" t="s">
        <v>65</v>
      </c>
      <c r="P27" s="72" t="s">
        <v>70</v>
      </c>
      <c r="Q27" s="73" t="s">
        <v>71</v>
      </c>
      <c r="R27" s="78" t="s">
        <v>77</v>
      </c>
      <c r="S27" s="77" t="s">
        <v>76</v>
      </c>
      <c r="T27" s="76" t="s">
        <v>74</v>
      </c>
      <c r="U27" s="65" t="s">
        <v>63</v>
      </c>
      <c r="V27" s="64" t="s">
        <v>62</v>
      </c>
      <c r="W27" s="65" t="s">
        <v>63</v>
      </c>
      <c r="X27" s="39" t="s">
        <v>64</v>
      </c>
    </row>
    <row r="28" spans="1:24" ht="15" customHeight="1" x14ac:dyDescent="0.25">
      <c r="A28" s="21">
        <v>22</v>
      </c>
      <c r="B28" s="65" t="s">
        <v>63</v>
      </c>
      <c r="C28" s="66" t="s">
        <v>65</v>
      </c>
      <c r="D28" s="65" t="s">
        <v>63</v>
      </c>
      <c r="E28" s="39" t="s">
        <v>64</v>
      </c>
      <c r="F28" s="65" t="s">
        <v>63</v>
      </c>
      <c r="G28" s="39" t="s">
        <v>64</v>
      </c>
      <c r="H28" s="65" t="s">
        <v>63</v>
      </c>
      <c r="I28" s="67" t="s">
        <v>66</v>
      </c>
      <c r="J28" s="65" t="s">
        <v>63</v>
      </c>
      <c r="K28" s="68" t="s">
        <v>64</v>
      </c>
      <c r="L28" s="66" t="s">
        <v>65</v>
      </c>
      <c r="M28" s="69" t="s">
        <v>67</v>
      </c>
      <c r="N28" s="70" t="s">
        <v>68</v>
      </c>
      <c r="O28" s="71" t="s">
        <v>69</v>
      </c>
      <c r="P28" s="75" t="s">
        <v>73</v>
      </c>
      <c r="Q28" s="39" t="s">
        <v>64</v>
      </c>
      <c r="R28" s="73" t="s">
        <v>71</v>
      </c>
      <c r="S28" s="65" t="s">
        <v>63</v>
      </c>
      <c r="T28" s="41" t="s">
        <v>71</v>
      </c>
      <c r="U28" s="40" t="s">
        <v>65</v>
      </c>
      <c r="V28" s="74" t="s">
        <v>72</v>
      </c>
      <c r="W28" s="64" t="s">
        <v>62</v>
      </c>
      <c r="X28" s="65" t="s">
        <v>63</v>
      </c>
    </row>
    <row r="29" spans="1:24" ht="15" customHeight="1" x14ac:dyDescent="0.25">
      <c r="A29" s="21">
        <v>23</v>
      </c>
      <c r="B29" s="39" t="s">
        <v>64</v>
      </c>
      <c r="C29" s="65" t="s">
        <v>63</v>
      </c>
      <c r="D29" s="66" t="s">
        <v>65</v>
      </c>
      <c r="E29" s="65" t="s">
        <v>63</v>
      </c>
      <c r="F29" s="39" t="s">
        <v>64</v>
      </c>
      <c r="G29" s="65" t="s">
        <v>63</v>
      </c>
      <c r="H29" s="39" t="s">
        <v>64</v>
      </c>
      <c r="I29" s="65" t="s">
        <v>63</v>
      </c>
      <c r="J29" s="67" t="s">
        <v>66</v>
      </c>
      <c r="K29" s="65" t="s">
        <v>63</v>
      </c>
      <c r="L29" s="68" t="s">
        <v>64</v>
      </c>
      <c r="M29" s="66" t="s">
        <v>65</v>
      </c>
      <c r="N29" s="39" t="s">
        <v>64</v>
      </c>
      <c r="O29" s="70" t="s">
        <v>68</v>
      </c>
      <c r="P29" s="71" t="s">
        <v>69</v>
      </c>
      <c r="Q29" s="40" t="s">
        <v>65</v>
      </c>
      <c r="R29" s="72" t="s">
        <v>70</v>
      </c>
      <c r="S29" s="73" t="s">
        <v>71</v>
      </c>
      <c r="T29" s="78" t="s">
        <v>77</v>
      </c>
      <c r="U29" s="41" t="s">
        <v>71</v>
      </c>
      <c r="V29" s="76" t="s">
        <v>74</v>
      </c>
      <c r="W29" s="65" t="s">
        <v>63</v>
      </c>
      <c r="X29" s="64" t="s">
        <v>62</v>
      </c>
    </row>
    <row r="30" spans="1:24" ht="15" customHeight="1" x14ac:dyDescent="0.25">
      <c r="A30" s="21">
        <v>24</v>
      </c>
      <c r="B30" s="65" t="s">
        <v>63</v>
      </c>
      <c r="C30" s="39" t="s">
        <v>64</v>
      </c>
      <c r="D30" s="65" t="s">
        <v>63</v>
      </c>
      <c r="E30" s="66" t="s">
        <v>65</v>
      </c>
      <c r="F30" s="65" t="s">
        <v>63</v>
      </c>
      <c r="G30" s="39" t="s">
        <v>64</v>
      </c>
      <c r="H30" s="65" t="s">
        <v>63</v>
      </c>
      <c r="I30" s="39" t="s">
        <v>64</v>
      </c>
      <c r="J30" s="65" t="s">
        <v>63</v>
      </c>
      <c r="K30" s="67" t="s">
        <v>66</v>
      </c>
      <c r="L30" s="65" t="s">
        <v>63</v>
      </c>
      <c r="M30" s="68" t="s">
        <v>64</v>
      </c>
      <c r="N30" s="66" t="s">
        <v>65</v>
      </c>
      <c r="O30" s="69" t="s">
        <v>67</v>
      </c>
      <c r="P30" s="70" t="s">
        <v>68</v>
      </c>
      <c r="Q30" s="71" t="s">
        <v>69</v>
      </c>
      <c r="R30" s="75" t="s">
        <v>73</v>
      </c>
      <c r="S30" s="39" t="s">
        <v>64</v>
      </c>
      <c r="T30" s="73" t="s">
        <v>71</v>
      </c>
      <c r="U30" s="78" t="s">
        <v>77</v>
      </c>
      <c r="V30" s="77" t="s">
        <v>76</v>
      </c>
      <c r="W30" s="40" t="s">
        <v>65</v>
      </c>
      <c r="X30" s="65" t="s">
        <v>63</v>
      </c>
    </row>
    <row r="31" spans="1:24" ht="15" customHeight="1" x14ac:dyDescent="0.25">
      <c r="A31" s="21">
        <v>25</v>
      </c>
      <c r="B31" s="39" t="s">
        <v>64</v>
      </c>
      <c r="C31" s="65" t="s">
        <v>63</v>
      </c>
      <c r="D31" s="39" t="s">
        <v>64</v>
      </c>
      <c r="E31" s="65" t="s">
        <v>63</v>
      </c>
      <c r="F31" s="66" t="s">
        <v>65</v>
      </c>
      <c r="G31" s="65" t="s">
        <v>63</v>
      </c>
      <c r="H31" s="39" t="s">
        <v>64</v>
      </c>
      <c r="I31" s="65" t="s">
        <v>63</v>
      </c>
      <c r="J31" s="39" t="s">
        <v>64</v>
      </c>
      <c r="K31" s="65" t="s">
        <v>63</v>
      </c>
      <c r="L31" s="67" t="s">
        <v>66</v>
      </c>
      <c r="M31" s="65" t="s">
        <v>63</v>
      </c>
      <c r="N31" s="68" t="s">
        <v>64</v>
      </c>
      <c r="O31" s="66" t="s">
        <v>65</v>
      </c>
      <c r="P31" s="39" t="s">
        <v>64</v>
      </c>
      <c r="Q31" s="70" t="s">
        <v>68</v>
      </c>
      <c r="R31" s="71" t="s">
        <v>69</v>
      </c>
      <c r="S31" s="40" t="s">
        <v>65</v>
      </c>
      <c r="T31" s="72" t="s">
        <v>70</v>
      </c>
      <c r="U31" s="73" t="s">
        <v>71</v>
      </c>
      <c r="V31" s="78" t="s">
        <v>77</v>
      </c>
      <c r="W31" s="77" t="s">
        <v>76</v>
      </c>
      <c r="X31" s="40" t="s">
        <v>65</v>
      </c>
    </row>
    <row r="32" spans="1:24" ht="15" customHeight="1" x14ac:dyDescent="0.25">
      <c r="A32" s="21">
        <v>26</v>
      </c>
      <c r="B32" s="65" t="s">
        <v>63</v>
      </c>
      <c r="C32" s="39" t="s">
        <v>64</v>
      </c>
      <c r="D32" s="65" t="s">
        <v>63</v>
      </c>
      <c r="E32" s="39" t="s">
        <v>64</v>
      </c>
      <c r="F32" s="65" t="s">
        <v>63</v>
      </c>
      <c r="G32" s="66" t="s">
        <v>65</v>
      </c>
      <c r="H32" s="65" t="s">
        <v>63</v>
      </c>
      <c r="I32" s="39" t="s">
        <v>64</v>
      </c>
      <c r="J32" s="65" t="s">
        <v>63</v>
      </c>
      <c r="K32" s="39" t="s">
        <v>64</v>
      </c>
      <c r="L32" s="65" t="s">
        <v>63</v>
      </c>
      <c r="M32" s="67" t="s">
        <v>66</v>
      </c>
      <c r="N32" s="65" t="s">
        <v>63</v>
      </c>
      <c r="O32" s="68" t="s">
        <v>64</v>
      </c>
      <c r="P32" s="66" t="s">
        <v>65</v>
      </c>
      <c r="Q32" s="39" t="s">
        <v>64</v>
      </c>
      <c r="R32" s="70" t="s">
        <v>68</v>
      </c>
      <c r="S32" s="71" t="s">
        <v>69</v>
      </c>
      <c r="T32" s="75" t="s">
        <v>73</v>
      </c>
      <c r="U32" s="71" t="s">
        <v>69</v>
      </c>
      <c r="V32" s="73" t="s">
        <v>71</v>
      </c>
      <c r="W32" s="65" t="s">
        <v>63</v>
      </c>
      <c r="X32" s="77" t="s">
        <v>76</v>
      </c>
    </row>
    <row r="33" spans="1:7" ht="15" customHeight="1" x14ac:dyDescent="0.25"/>
    <row r="34" spans="1:7" ht="15" customHeight="1" x14ac:dyDescent="0.25"/>
    <row r="35" spans="1:7" ht="15" customHeight="1" x14ac:dyDescent="0.25">
      <c r="A35" s="2" t="s">
        <v>78</v>
      </c>
      <c r="B35" s="2" t="s">
        <v>79</v>
      </c>
      <c r="C35" s="2" t="s">
        <v>80</v>
      </c>
      <c r="D35" s="2" t="s">
        <v>81</v>
      </c>
      <c r="F35" s="79"/>
      <c r="G35" s="23" t="s">
        <v>82</v>
      </c>
    </row>
    <row r="36" spans="1:7" ht="15" customHeight="1" x14ac:dyDescent="0.25">
      <c r="A36" s="38" t="s">
        <v>69</v>
      </c>
      <c r="B36" s="23">
        <f>'Cálculo PEL 70-30 (13 min)'!H4</f>
        <v>28</v>
      </c>
      <c r="C36" s="23">
        <f>COUNTIF($B$7:$X$32,A36)</f>
        <v>28</v>
      </c>
      <c r="D36" s="24">
        <f>C36-B36</f>
        <v>0</v>
      </c>
      <c r="F36" s="23">
        <v>1</v>
      </c>
      <c r="G36" s="64" t="s">
        <v>62</v>
      </c>
    </row>
    <row r="37" spans="1:7" ht="15" customHeight="1" x14ac:dyDescent="0.25">
      <c r="A37" s="39" t="s">
        <v>64</v>
      </c>
      <c r="B37" s="23">
        <f>'Cálculo PEL 70-30 (13 min)'!H5</f>
        <v>129</v>
      </c>
      <c r="C37" s="23">
        <f t="shared" ref="C37:C52" si="0">COUNTIF($B$7:$X$32,A37)</f>
        <v>129</v>
      </c>
      <c r="D37" s="24">
        <f t="shared" ref="D37:D51" si="1">C37-B37</f>
        <v>0</v>
      </c>
      <c r="F37" s="23">
        <v>2</v>
      </c>
      <c r="G37" s="74" t="s">
        <v>72</v>
      </c>
    </row>
    <row r="38" spans="1:7" ht="15" customHeight="1" x14ac:dyDescent="0.25">
      <c r="A38" s="40" t="s">
        <v>65</v>
      </c>
      <c r="B38" s="23">
        <f>'Cálculo PEL 70-30 (13 min)'!H6</f>
        <v>72</v>
      </c>
      <c r="C38" s="23">
        <f t="shared" si="0"/>
        <v>72</v>
      </c>
      <c r="D38" s="24">
        <f t="shared" si="1"/>
        <v>0</v>
      </c>
      <c r="F38" s="23">
        <v>3</v>
      </c>
      <c r="G38" s="76" t="s">
        <v>74</v>
      </c>
    </row>
    <row r="39" spans="1:7" ht="15" customHeight="1" x14ac:dyDescent="0.25">
      <c r="A39" s="41" t="s">
        <v>71</v>
      </c>
      <c r="B39" s="23">
        <f>'Cálculo PEL 70-30 (13 min)'!H7</f>
        <v>31</v>
      </c>
      <c r="C39" s="23">
        <f t="shared" si="0"/>
        <v>31</v>
      </c>
      <c r="D39" s="24">
        <f t="shared" si="1"/>
        <v>0</v>
      </c>
      <c r="F39" s="23">
        <v>4</v>
      </c>
      <c r="G39" s="77" t="s">
        <v>76</v>
      </c>
    </row>
    <row r="40" spans="1:7" ht="15" customHeight="1" x14ac:dyDescent="0.25">
      <c r="A40" s="42" t="s">
        <v>68</v>
      </c>
      <c r="B40" s="23">
        <f>'Cálculo PEL 70-30 (13 min)'!H8</f>
        <v>30</v>
      </c>
      <c r="C40" s="23">
        <f t="shared" si="0"/>
        <v>30</v>
      </c>
      <c r="D40" s="24">
        <f t="shared" si="1"/>
        <v>0</v>
      </c>
      <c r="F40" s="23">
        <v>5</v>
      </c>
      <c r="G40" s="78" t="s">
        <v>77</v>
      </c>
    </row>
    <row r="41" spans="1:7" ht="15" customHeight="1" x14ac:dyDescent="0.25">
      <c r="A41" s="43" t="s">
        <v>66</v>
      </c>
      <c r="B41" s="23">
        <f>'Cálculo PEL 70-30 (13 min)'!H9</f>
        <v>24</v>
      </c>
      <c r="C41" s="23">
        <f t="shared" si="0"/>
        <v>24</v>
      </c>
      <c r="D41" s="24">
        <f t="shared" si="1"/>
        <v>0</v>
      </c>
      <c r="F41" s="23">
        <v>6</v>
      </c>
      <c r="G41" s="73" t="s">
        <v>71</v>
      </c>
    </row>
    <row r="42" spans="1:7" ht="15" customHeight="1" x14ac:dyDescent="0.25">
      <c r="A42" s="44" t="s">
        <v>63</v>
      </c>
      <c r="B42" s="23">
        <f>'Cálculo PEL 70-30 (13 min)'!H10</f>
        <v>185</v>
      </c>
      <c r="C42" s="23">
        <f t="shared" si="0"/>
        <v>185</v>
      </c>
      <c r="D42" s="24">
        <f t="shared" si="1"/>
        <v>0</v>
      </c>
      <c r="F42" s="23">
        <v>7</v>
      </c>
      <c r="G42" s="72" t="s">
        <v>70</v>
      </c>
    </row>
    <row r="43" spans="1:7" ht="15" customHeight="1" x14ac:dyDescent="0.25">
      <c r="A43" s="64" t="s">
        <v>62</v>
      </c>
      <c r="B43" s="23">
        <f>'Cálculo PEL 70-30 (13 min)'!H11</f>
        <v>12</v>
      </c>
      <c r="C43" s="23">
        <f t="shared" si="0"/>
        <v>12</v>
      </c>
      <c r="D43" s="24">
        <f t="shared" si="1"/>
        <v>0</v>
      </c>
      <c r="F43" s="23">
        <v>8</v>
      </c>
      <c r="G43" s="75" t="s">
        <v>73</v>
      </c>
    </row>
    <row r="44" spans="1:7" ht="15" customHeight="1" x14ac:dyDescent="0.25">
      <c r="A44" s="78" t="s">
        <v>77</v>
      </c>
      <c r="B44" s="23">
        <f>'Cálculo PEL 70-30 (13 min)'!H12</f>
        <v>12</v>
      </c>
      <c r="C44" s="23">
        <f t="shared" si="0"/>
        <v>12</v>
      </c>
      <c r="D44" s="24">
        <f t="shared" si="1"/>
        <v>0</v>
      </c>
      <c r="F44" s="23">
        <v>9</v>
      </c>
      <c r="G44" s="71" t="s">
        <v>69</v>
      </c>
    </row>
    <row r="45" spans="1:7" ht="15" customHeight="1" x14ac:dyDescent="0.25">
      <c r="A45" s="76" t="s">
        <v>74</v>
      </c>
      <c r="B45" s="23">
        <f>'Cálculo PEL 70-30 (13 min)'!H13</f>
        <v>12</v>
      </c>
      <c r="C45" s="23">
        <f t="shared" si="0"/>
        <v>12</v>
      </c>
      <c r="D45" s="24">
        <f t="shared" si="1"/>
        <v>0</v>
      </c>
      <c r="F45" s="23">
        <v>10</v>
      </c>
      <c r="G45" s="70" t="s">
        <v>68</v>
      </c>
    </row>
    <row r="46" spans="1:7" ht="15" customHeight="1" x14ac:dyDescent="0.25">
      <c r="A46" s="77" t="s">
        <v>76</v>
      </c>
      <c r="B46" s="23">
        <f>'Cálculo PEL 70-30 (13 min)'!H14</f>
        <v>12</v>
      </c>
      <c r="C46" s="23">
        <f t="shared" si="0"/>
        <v>12</v>
      </c>
      <c r="D46" s="24">
        <f t="shared" si="1"/>
        <v>0</v>
      </c>
      <c r="F46" s="23">
        <v>11</v>
      </c>
      <c r="G46" s="69" t="s">
        <v>67</v>
      </c>
    </row>
    <row r="47" spans="1:7" ht="15" customHeight="1" x14ac:dyDescent="0.25">
      <c r="A47" s="75" t="s">
        <v>73</v>
      </c>
      <c r="B47" s="23">
        <f>'Cálculo PEL 70-30 (13 min)'!H15</f>
        <v>12</v>
      </c>
      <c r="C47" s="23">
        <f t="shared" si="0"/>
        <v>12</v>
      </c>
      <c r="D47" s="24">
        <f t="shared" si="1"/>
        <v>0</v>
      </c>
      <c r="F47" s="23">
        <v>12</v>
      </c>
      <c r="G47" s="66" t="s">
        <v>65</v>
      </c>
    </row>
    <row r="48" spans="1:7" ht="15" customHeight="1" x14ac:dyDescent="0.25">
      <c r="A48" s="74" t="s">
        <v>72</v>
      </c>
      <c r="B48" s="23">
        <f>'Cálculo PEL 70-30 (13 min)'!H16</f>
        <v>12</v>
      </c>
      <c r="C48" s="23">
        <f t="shared" si="0"/>
        <v>12</v>
      </c>
      <c r="D48" s="24">
        <f t="shared" si="1"/>
        <v>0</v>
      </c>
      <c r="F48" s="23">
        <v>13</v>
      </c>
      <c r="G48" s="68" t="s">
        <v>64</v>
      </c>
    </row>
    <row r="49" spans="1:7" ht="15" customHeight="1" x14ac:dyDescent="0.25">
      <c r="A49" s="72" t="s">
        <v>70</v>
      </c>
      <c r="B49" s="23">
        <f>'Cálculo PEL 70-30 (13 min)'!H17</f>
        <v>12</v>
      </c>
      <c r="C49" s="23">
        <f t="shared" si="0"/>
        <v>12</v>
      </c>
      <c r="D49" s="24">
        <f t="shared" si="1"/>
        <v>0</v>
      </c>
      <c r="F49" s="23">
        <v>14</v>
      </c>
      <c r="G49" s="65" t="s">
        <v>63</v>
      </c>
    </row>
    <row r="50" spans="1:7" ht="15" customHeight="1" x14ac:dyDescent="0.25">
      <c r="A50" s="69" t="s">
        <v>67</v>
      </c>
      <c r="B50" s="23">
        <f>'Cálculo PEL 70-30 (13 min)'!H18</f>
        <v>12</v>
      </c>
      <c r="C50" s="23">
        <f t="shared" si="0"/>
        <v>12</v>
      </c>
      <c r="D50" s="24">
        <f t="shared" si="1"/>
        <v>0</v>
      </c>
      <c r="F50" s="23">
        <v>15</v>
      </c>
      <c r="G50" s="67" t="s">
        <v>66</v>
      </c>
    </row>
    <row r="51" spans="1:7" ht="15" customHeight="1" x14ac:dyDescent="0.25">
      <c r="A51" s="36" t="s">
        <v>83</v>
      </c>
      <c r="B51" s="23">
        <v>0</v>
      </c>
      <c r="C51" s="23">
        <f t="shared" si="0"/>
        <v>0</v>
      </c>
      <c r="D51" s="24">
        <f t="shared" si="1"/>
        <v>0</v>
      </c>
      <c r="F51" s="23">
        <v>16</v>
      </c>
      <c r="G51" s="36" t="s">
        <v>83</v>
      </c>
    </row>
    <row r="52" spans="1:7" ht="15" customHeight="1" x14ac:dyDescent="0.25">
      <c r="A52" s="22" t="s">
        <v>75</v>
      </c>
      <c r="B52" s="23">
        <f>'Cálculo PEL 70-30 (13 min)'!C22</f>
        <v>3</v>
      </c>
      <c r="C52" s="23">
        <f t="shared" si="0"/>
        <v>3</v>
      </c>
      <c r="D52" s="24">
        <f>C52-B52</f>
        <v>0</v>
      </c>
    </row>
    <row r="53" spans="1:7" ht="15" customHeight="1" x14ac:dyDescent="0.25">
      <c r="A53" s="16" t="s">
        <v>49</v>
      </c>
      <c r="B53" s="26">
        <f>SUM(B36:B52)</f>
        <v>598</v>
      </c>
      <c r="C53" s="16">
        <f>SUM(C36:C52)</f>
        <v>598</v>
      </c>
      <c r="D53" s="27">
        <f>C53-B53</f>
        <v>0</v>
      </c>
    </row>
  </sheetData>
  <mergeCells count="1">
    <mergeCell ref="A4:A6"/>
  </mergeCells>
  <conditionalFormatting sqref="D36:D52">
    <cfRule type="cellIs" dxfId="1" priority="92" operator="lessThan">
      <formula>0</formula>
    </cfRule>
  </conditionalFormatting>
  <conditionalFormatting sqref="D36:D52">
    <cfRule type="cellIs" dxfId="0" priority="2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b44c8-ebbf-4ed9-9871-8179e75105ba" xsi:nil="true"/>
    <lcf76f155ced4ddcb4097134ff3c332f xmlns="2a06eb41-2329-480f-a610-9d3a6819f09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E26A0FD566054EA0FF50F696B74F34" ma:contentTypeVersion="16" ma:contentTypeDescription="Crear nuevo documento." ma:contentTypeScope="" ma:versionID="ee07c81ce099280344cfbde1efc8c516">
  <xsd:schema xmlns:xsd="http://www.w3.org/2001/XMLSchema" xmlns:xs="http://www.w3.org/2001/XMLSchema" xmlns:p="http://schemas.microsoft.com/office/2006/metadata/properties" xmlns:ns2="2a06eb41-2329-480f-a610-9d3a6819f095" xmlns:ns3="50eb44c8-ebbf-4ed9-9871-8179e75105ba" targetNamespace="http://schemas.microsoft.com/office/2006/metadata/properties" ma:root="true" ma:fieldsID="39de17bdbeeceaaad62d3af7bb67391f" ns2:_="" ns3:_="">
    <xsd:import namespace="2a06eb41-2329-480f-a610-9d3a6819f095"/>
    <xsd:import namespace="50eb44c8-ebbf-4ed9-9871-8179e7510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6eb41-2329-480f-a610-9d3a6819f0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b44c8-ebbf-4ed9-9871-8179e7510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c4c0f7c-849a-4756-bcd5-ae295679baae}" ma:internalName="TaxCatchAll" ma:showField="CatchAllData" ma:web="50eb44c8-ebbf-4ed9-9871-8179e75105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9671A5-FD7E-4B36-8784-CCABD1AF9412}">
  <ds:schemaRefs>
    <ds:schemaRef ds:uri="http://schemas.microsoft.com/office/2006/metadata/properties"/>
    <ds:schemaRef ds:uri="http://schemas.microsoft.com/office/infopath/2007/PartnerControls"/>
    <ds:schemaRef ds:uri="50eb44c8-ebbf-4ed9-9871-8179e75105ba"/>
    <ds:schemaRef ds:uri="2a06eb41-2329-480f-a610-9d3a6819f095"/>
  </ds:schemaRefs>
</ds:datastoreItem>
</file>

<file path=customXml/itemProps2.xml><?xml version="1.0" encoding="utf-8"?>
<ds:datastoreItem xmlns:ds="http://schemas.openxmlformats.org/officeDocument/2006/customXml" ds:itemID="{3D4E0B60-0E5B-4325-8EEE-1A4C9B865E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AEE818-CEC2-46F0-8EEC-42F8F9E40D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06eb41-2329-480f-a610-9d3a6819f095"/>
    <ds:schemaRef ds:uri="50eb44c8-ebbf-4ed9-9871-8179e7510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Premisas PEL (13 min)</vt:lpstr>
      <vt:lpstr>Cálculo PEL 70-30 (13 min)</vt:lpstr>
      <vt:lpstr>Modelo PEL Precampaña 23 días</vt:lpstr>
      <vt:lpstr>'Cálculo PEL 70-30 (13 min)'!Área_de_impresión</vt:lpstr>
      <vt:lpstr>'Modelo PEL Precampaña 23 días'!Área_de_impresión</vt:lpstr>
      <vt:lpstr>'Premisas PEL (13 min)'!Área_de_impresión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mayra.marquez@ine.mx</dc:creator>
  <cp:keywords/>
  <dc:description/>
  <cp:lastModifiedBy>VAZQUEZ ANDRADE MARIA DE LOS ANGELES</cp:lastModifiedBy>
  <cp:revision/>
  <dcterms:created xsi:type="dcterms:W3CDTF">2009-03-16T19:55:43Z</dcterms:created>
  <dcterms:modified xsi:type="dcterms:W3CDTF">2023-10-30T11:44:18Z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0x010100E8E26A0FD566054EA0FF50F696B74F34</vt:lpwstr>
  </property>
</Properties>
</file>